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C:\A. 2024\Indeportes\Mapas\Mapa de Riesgos_Seguimiento\Seguimiento Abril_Agosto\"/>
    </mc:Choice>
  </mc:AlternateContent>
  <bookViews>
    <workbookView xWindow="-110" yWindow="-110" windowWidth="19420" windowHeight="1030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final'!$A$1:$AJ$72</definedName>
  </definedName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1" l="1"/>
  <c r="T19" i="1"/>
  <c r="Q19" i="1"/>
  <c r="K20" i="1"/>
  <c r="K21" i="1"/>
  <c r="K17" i="1"/>
  <c r="K18" i="1"/>
  <c r="K19" i="1"/>
  <c r="T21" i="1" l="1"/>
  <c r="Q21" i="1"/>
  <c r="T20" i="1"/>
  <c r="Q20" i="1"/>
  <c r="AB20" i="1" s="1"/>
  <c r="AA20" i="1" s="1"/>
  <c r="T18" i="1"/>
  <c r="Q18" i="1"/>
  <c r="T17" i="1"/>
  <c r="Q17" i="1"/>
  <c r="T16" i="1"/>
  <c r="Q16" i="1"/>
  <c r="H16" i="1"/>
  <c r="AB21" i="1" l="1"/>
  <c r="AA21" i="1" s="1"/>
  <c r="I16" i="1"/>
  <c r="X16" i="1" s="1"/>
  <c r="X21" i="1"/>
  <c r="X20" i="1"/>
  <c r="Z16" i="1" l="1"/>
  <c r="X17" i="1" s="1"/>
  <c r="Y16" i="1"/>
  <c r="Y21" i="1"/>
  <c r="AC21" i="1" s="1"/>
  <c r="Z21" i="1"/>
  <c r="Z20" i="1"/>
  <c r="Y20" i="1"/>
  <c r="AC20" i="1" s="1"/>
  <c r="Y17" i="1" l="1"/>
  <c r="Z17" i="1"/>
  <c r="X18" i="1" s="1"/>
  <c r="Z18" i="1" l="1"/>
  <c r="X19" i="1" s="1"/>
  <c r="Y18" i="1"/>
  <c r="Y19" i="1" l="1"/>
  <c r="Z19" i="1"/>
  <c r="Q11" i="1"/>
  <c r="Q10" i="1" l="1"/>
  <c r="Q15" i="1" l="1"/>
  <c r="T10" i="1" l="1"/>
  <c r="H10" i="1"/>
  <c r="I10" i="1" s="1"/>
  <c r="K63" i="1"/>
  <c r="K27" i="1"/>
  <c r="K49" i="1"/>
  <c r="K32" i="1"/>
  <c r="K23" i="1"/>
  <c r="K29" i="1"/>
  <c r="K50" i="1"/>
  <c r="K33" i="1"/>
  <c r="K25" i="1"/>
  <c r="K61" i="1"/>
  <c r="K37" i="1"/>
  <c r="K62" i="1"/>
  <c r="K31" i="1"/>
  <c r="K24" i="1"/>
  <c r="K67" i="1"/>
  <c r="K54" i="1"/>
  <c r="K38" i="1"/>
  <c r="K59" i="1"/>
  <c r="K69" i="1"/>
  <c r="K65" i="1"/>
  <c r="K53" i="1"/>
  <c r="K42" i="1"/>
  <c r="K26" i="1"/>
  <c r="K56" i="1"/>
  <c r="K55" i="1"/>
  <c r="K44" i="1"/>
  <c r="K51" i="1"/>
  <c r="K57" i="1"/>
  <c r="K35" i="1"/>
  <c r="K48" i="1"/>
  <c r="K45" i="1"/>
  <c r="K47" i="1"/>
  <c r="K36" i="1"/>
  <c r="K43" i="1"/>
  <c r="K68" i="1"/>
  <c r="K66" i="1"/>
  <c r="K60" i="1"/>
  <c r="K39" i="1"/>
  <c r="K30" i="1"/>
  <c r="K41" i="1"/>
  <c r="F221" i="13" l="1"/>
  <c r="F211" i="13"/>
  <c r="F212" i="13"/>
  <c r="F213" i="13"/>
  <c r="F214" i="13"/>
  <c r="F215" i="13"/>
  <c r="F216" i="13"/>
  <c r="F217" i="13"/>
  <c r="F218" i="13"/>
  <c r="F219" i="13"/>
  <c r="F220" i="13"/>
  <c r="F210" i="13"/>
  <c r="B221" i="13" a="1"/>
  <c r="K12" i="1"/>
  <c r="K11" i="1"/>
  <c r="K15" i="1"/>
  <c r="K13" i="1"/>
  <c r="K14"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Q14" i="1"/>
  <c r="Q13" i="1"/>
  <c r="AB65" i="1" l="1"/>
  <c r="AB35" i="1"/>
  <c r="AB59" i="1"/>
  <c r="AB50" i="1"/>
  <c r="AA50" i="1" s="1"/>
  <c r="AB51" i="1"/>
  <c r="AA51"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59" i="1" l="1"/>
  <c r="Y53" i="1"/>
  <c r="Z23" i="1"/>
  <c r="X24" i="1" s="1"/>
  <c r="Y24" i="1" s="1"/>
  <c r="Y41" i="1"/>
  <c r="Y29" i="1"/>
  <c r="Y42" i="1"/>
  <c r="Z42" i="1"/>
  <c r="Z60" i="1"/>
  <c r="X61" i="1" s="1"/>
  <c r="Y60" i="1"/>
  <c r="Z54" i="1"/>
  <c r="X55" i="1" s="1"/>
  <c r="Y54" i="1"/>
  <c r="Z65" i="1"/>
  <c r="X66" i="1" s="1"/>
  <c r="X35" i="1"/>
  <c r="X47"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66" i="1"/>
  <c r="Z66" i="1"/>
  <c r="X67" i="1" s="1"/>
  <c r="Y47" i="1"/>
  <c r="Z47" i="1"/>
  <c r="X48" i="1" s="1"/>
  <c r="Y48" i="1" s="1"/>
  <c r="X43" i="1"/>
  <c r="Y35" i="1"/>
  <c r="Z35" i="1"/>
  <c r="X36" i="1" s="1"/>
  <c r="Y36" i="1" s="1"/>
  <c r="X32" i="1"/>
  <c r="Y32" i="1" s="1"/>
  <c r="X31" i="1"/>
  <c r="Z48" i="1" l="1"/>
  <c r="X49" i="1" s="1"/>
  <c r="Y49" i="1" s="1"/>
  <c r="Z36" i="1"/>
  <c r="X37" i="1" s="1"/>
  <c r="Z37" i="1" s="1"/>
  <c r="X38" i="1" s="1"/>
  <c r="Y56" i="1"/>
  <c r="Z56" i="1"/>
  <c r="X57" i="1" s="1"/>
  <c r="X62" i="1"/>
  <c r="X63" i="1"/>
  <c r="Y25" i="1"/>
  <c r="Y43" i="1"/>
  <c r="Z43" i="1"/>
  <c r="X44" i="1" s="1"/>
  <c r="Y44" i="1" s="1"/>
  <c r="X26" i="1"/>
  <c r="Z67" i="1"/>
  <c r="Y67" i="1"/>
  <c r="Y31" i="1"/>
  <c r="Z31" i="1"/>
  <c r="Z32" i="1"/>
  <c r="X33" i="1" s="1"/>
  <c r="Q12" i="1"/>
  <c r="Y37" i="1" l="1"/>
  <c r="Z49" i="1"/>
  <c r="Y63" i="1"/>
  <c r="Z63" i="1"/>
  <c r="Y62" i="1"/>
  <c r="Z62" i="1"/>
  <c r="Y57" i="1"/>
  <c r="Z57" i="1"/>
  <c r="X68" i="1"/>
  <c r="X69" i="1"/>
  <c r="Z44" i="1"/>
  <c r="X45" i="1" s="1"/>
  <c r="Y45" i="1" s="1"/>
  <c r="Z38" i="1"/>
  <c r="X39" i="1" s="1"/>
  <c r="Y38" i="1"/>
  <c r="Y26" i="1"/>
  <c r="Z26" i="1"/>
  <c r="X27" i="1" s="1"/>
  <c r="Y27" i="1" s="1"/>
  <c r="Y33" i="1"/>
  <c r="Z33" i="1"/>
  <c r="X10" i="1"/>
  <c r="Y10" i="1" s="1"/>
  <c r="Y69" i="1" l="1"/>
  <c r="Z69" i="1"/>
  <c r="Y68" i="1"/>
  <c r="Z68" i="1"/>
  <c r="Y39" i="1"/>
  <c r="Z39" i="1"/>
  <c r="Z45" i="1"/>
  <c r="Z27" i="1"/>
  <c r="Z10" i="1" l="1"/>
  <c r="X11" i="1" s="1"/>
  <c r="Y11" i="1" l="1"/>
  <c r="Z11" i="1" l="1"/>
  <c r="X12" i="1" s="1"/>
  <c r="Y12" i="1" s="1"/>
  <c r="Z12" i="1" l="1"/>
  <c r="X13" i="1" s="1"/>
  <c r="Z13" i="1" l="1"/>
  <c r="X14" i="1" s="1"/>
  <c r="Y14" i="1" l="1"/>
  <c r="Z14" i="1"/>
  <c r="X15" i="1" s="1"/>
  <c r="Y13" i="1"/>
  <c r="Y15" i="1" l="1"/>
  <c r="Z15" i="1"/>
  <c r="AB66" i="1" l="1"/>
  <c r="AB58" i="1"/>
  <c r="AB52" i="1"/>
  <c r="AA52" i="1" s="1"/>
  <c r="AC52"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A66" i="1"/>
  <c r="AB67" i="1"/>
  <c r="AB36" i="1"/>
  <c r="AA35" i="1"/>
  <c r="AB42" i="1"/>
  <c r="AA42" i="1" s="1"/>
  <c r="AB43"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31" i="1"/>
  <c r="AA54" i="1"/>
  <c r="AB55" i="1"/>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AA43" i="1"/>
  <c r="AB45" i="1"/>
  <c r="AA45" i="1" s="1"/>
  <c r="AB44" i="1"/>
  <c r="AA44" i="1" s="1"/>
  <c r="AA36" i="1"/>
  <c r="AB37" i="1"/>
  <c r="R40" i="19" l="1"/>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A62" i="1"/>
  <c r="AB63" i="1"/>
  <c r="AA63" i="1" s="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L16" i="1" l="1"/>
  <c r="M16" i="1" s="1"/>
  <c r="AB16" i="1" s="1"/>
  <c r="K40" i="1"/>
  <c r="L40" i="1" s="1"/>
  <c r="K10" i="1"/>
  <c r="L10" i="1" s="1"/>
  <c r="K28" i="1"/>
  <c r="L28" i="1" s="1"/>
  <c r="K22" i="1"/>
  <c r="L22" i="1" s="1"/>
  <c r="K52" i="1"/>
  <c r="L52" i="1" s="1"/>
  <c r="K46" i="1"/>
  <c r="L46" i="1" s="1"/>
  <c r="K34" i="1"/>
  <c r="L34" i="1" s="1"/>
  <c r="K64" i="1"/>
  <c r="L64" i="1" s="1"/>
  <c r="K58" i="1"/>
  <c r="L58" i="1" s="1"/>
  <c r="N16" i="1" l="1"/>
  <c r="AA16" i="1"/>
  <c r="AC16" i="1" s="1"/>
  <c r="AB17" i="1"/>
  <c r="X6" i="18"/>
  <c r="AJ30" i="18"/>
  <c r="R22" i="18"/>
  <c r="L6" i="18"/>
  <c r="R30" i="18"/>
  <c r="X22" i="18"/>
  <c r="X38" i="18"/>
  <c r="AD38" i="18"/>
  <c r="AD22" i="18"/>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AB34" i="1" s="1"/>
  <c r="AA34" i="1" s="1"/>
  <c r="R40" i="18"/>
  <c r="L40" i="18"/>
  <c r="X16" i="18"/>
  <c r="L24" i="18"/>
  <c r="AJ24" i="18"/>
  <c r="X32" i="18"/>
  <c r="AJ40" i="18"/>
  <c r="R16" i="18"/>
  <c r="AD40" i="18"/>
  <c r="AD32" i="18"/>
  <c r="AD16" i="18"/>
  <c r="M46" i="1"/>
  <c r="AB46" i="1" s="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AB22" i="1" s="1"/>
  <c r="N38" i="18"/>
  <c r="AL30" i="18"/>
  <c r="AL22" i="18"/>
  <c r="T6" i="18"/>
  <c r="AF14" i="18"/>
  <c r="AF30" i="18"/>
  <c r="Z22" i="18"/>
  <c r="T30" i="18"/>
  <c r="Z30" i="18"/>
  <c r="AL6" i="18"/>
  <c r="Z14" i="18"/>
  <c r="Z38" i="18"/>
  <c r="N30" i="18"/>
  <c r="J40" i="18"/>
  <c r="AB40" i="18"/>
  <c r="AH32" i="18"/>
  <c r="AB24" i="18"/>
  <c r="V16" i="18"/>
  <c r="M28" i="1"/>
  <c r="AB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M10" i="1"/>
  <c r="AB10" i="1" s="1"/>
  <c r="AH30" i="18"/>
  <c r="J38" i="18"/>
  <c r="AH6" i="18"/>
  <c r="V6" i="18"/>
  <c r="AB30" i="18"/>
  <c r="J22" i="18"/>
  <c r="J6" i="18"/>
  <c r="P30" i="18"/>
  <c r="AH22" i="18"/>
  <c r="P6" i="18"/>
  <c r="N10" i="1"/>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M40" i="1"/>
  <c r="AB40" i="1" s="1"/>
  <c r="Z40" i="18"/>
  <c r="AL8" i="18"/>
  <c r="AF8" i="18"/>
  <c r="T8" i="18"/>
  <c r="Z16" i="18"/>
  <c r="T24" i="18"/>
  <c r="AL24" i="18"/>
  <c r="Z32" i="18"/>
  <c r="N32" i="18"/>
  <c r="N16" i="18"/>
  <c r="Z8" i="18"/>
  <c r="AL40" i="18"/>
  <c r="N8" i="18"/>
  <c r="N24" i="18"/>
  <c r="T32" i="18"/>
  <c r="T16" i="18"/>
  <c r="AF40" i="18"/>
  <c r="AF16" i="18"/>
  <c r="AL32" i="18"/>
  <c r="N40" i="18"/>
  <c r="Z24" i="18"/>
  <c r="AL16" i="18"/>
  <c r="N40" i="1"/>
  <c r="AA17" i="1" l="1"/>
  <c r="AC17" i="1" s="1"/>
  <c r="AB18" i="1"/>
  <c r="AA46" i="1"/>
  <c r="J12" i="19" s="1"/>
  <c r="AB47" i="1"/>
  <c r="AA40" i="1"/>
  <c r="AB21" i="19" s="1"/>
  <c r="AB41" i="1"/>
  <c r="AA41" i="1" s="1"/>
  <c r="J40" i="19"/>
  <c r="AH20" i="19"/>
  <c r="V20" i="19"/>
  <c r="P10" i="19"/>
  <c r="J50" i="19"/>
  <c r="P30" i="19"/>
  <c r="P50" i="19"/>
  <c r="AH30" i="19"/>
  <c r="J10" i="19"/>
  <c r="AH50" i="19"/>
  <c r="V10" i="19"/>
  <c r="J20" i="19"/>
  <c r="V40" i="19"/>
  <c r="V30" i="19"/>
  <c r="J30" i="19"/>
  <c r="AH10" i="19"/>
  <c r="AB50" i="19"/>
  <c r="AB40" i="19"/>
  <c r="V50" i="19"/>
  <c r="AB10" i="19"/>
  <c r="AH40" i="19"/>
  <c r="AB20" i="19"/>
  <c r="AC34" i="1"/>
  <c r="P20" i="19"/>
  <c r="P40" i="19"/>
  <c r="AB30" i="19"/>
  <c r="AA28" i="1"/>
  <c r="AB39" i="19" s="1"/>
  <c r="AB29" i="1"/>
  <c r="AA22" i="1"/>
  <c r="P18" i="19" s="1"/>
  <c r="AB23" i="1"/>
  <c r="AH7" i="19"/>
  <c r="AA10" i="1"/>
  <c r="P6" i="19" s="1"/>
  <c r="AB11" i="1"/>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 r="AA18" i="1" l="1"/>
  <c r="AC18" i="1" s="1"/>
  <c r="AB19" i="1"/>
  <c r="AA19" i="1" s="1"/>
  <c r="V32" i="19"/>
  <c r="J11" i="19"/>
  <c r="AB32" i="19"/>
  <c r="P22" i="19"/>
  <c r="P12" i="19"/>
  <c r="V52" i="19"/>
  <c r="V22" i="19"/>
  <c r="AB42" i="19"/>
  <c r="P52" i="19"/>
  <c r="AH52" i="19"/>
  <c r="V42" i="19"/>
  <c r="AH42" i="19"/>
  <c r="J32" i="19"/>
  <c r="AB22" i="19"/>
  <c r="J52" i="19"/>
  <c r="AB12" i="19"/>
  <c r="AH12" i="19"/>
  <c r="AC46" i="1"/>
  <c r="P42" i="19"/>
  <c r="AH22" i="19"/>
  <c r="V12" i="19"/>
  <c r="P32" i="19"/>
  <c r="AB52" i="19"/>
  <c r="AA47" i="1"/>
  <c r="K42" i="19" s="1"/>
  <c r="AB48" i="1"/>
  <c r="AH32" i="19"/>
  <c r="J42" i="19"/>
  <c r="J22" i="19"/>
  <c r="AH11" i="19"/>
  <c r="AH31" i="19"/>
  <c r="P11" i="19"/>
  <c r="J51" i="19"/>
  <c r="AH21" i="19"/>
  <c r="P51" i="19"/>
  <c r="AB51" i="19"/>
  <c r="V41" i="19"/>
  <c r="J21" i="19"/>
  <c r="AH41" i="19"/>
  <c r="AB41" i="19"/>
  <c r="P31" i="19"/>
  <c r="V11" i="19"/>
  <c r="AH51" i="19"/>
  <c r="AB11" i="19"/>
  <c r="J41" i="19"/>
  <c r="V51" i="19"/>
  <c r="P41" i="19"/>
  <c r="P21" i="19"/>
  <c r="J31" i="19"/>
  <c r="V21" i="19"/>
  <c r="V31" i="19"/>
  <c r="AB31" i="19"/>
  <c r="AC40" i="1"/>
  <c r="AI41" i="19"/>
  <c r="Q51" i="19"/>
  <c r="AC11" i="19"/>
  <c r="W41" i="19"/>
  <c r="AI11" i="19"/>
  <c r="AC21" i="19"/>
  <c r="W51" i="19"/>
  <c r="Q31" i="19"/>
  <c r="K51" i="19"/>
  <c r="AI31" i="19"/>
  <c r="K11" i="19"/>
  <c r="AC51" i="19"/>
  <c r="Q11" i="19"/>
  <c r="W11" i="19"/>
  <c r="W21" i="19"/>
  <c r="AI51" i="19"/>
  <c r="K41" i="19"/>
  <c r="AC41" i="19"/>
  <c r="K31" i="19"/>
  <c r="Q21" i="19"/>
  <c r="AI21" i="19"/>
  <c r="K21" i="19"/>
  <c r="Q41" i="19"/>
  <c r="AC31" i="19"/>
  <c r="W31" i="19"/>
  <c r="AC41" i="1"/>
  <c r="AC28" i="1"/>
  <c r="AH29" i="19"/>
  <c r="J9" i="19"/>
  <c r="V49" i="19"/>
  <c r="V19" i="19"/>
  <c r="P29" i="19"/>
  <c r="J49" i="19"/>
  <c r="AH9" i="19"/>
  <c r="AB29" i="19"/>
  <c r="J19" i="19"/>
  <c r="V39" i="19"/>
  <c r="AH49" i="19"/>
  <c r="P9" i="19"/>
  <c r="J39" i="19"/>
  <c r="AH19" i="19"/>
  <c r="AB19" i="19"/>
  <c r="AB49" i="19"/>
  <c r="P19" i="19"/>
  <c r="J29" i="19"/>
  <c r="AH39" i="19"/>
  <c r="P49" i="19"/>
  <c r="V29" i="19"/>
  <c r="V9" i="19"/>
  <c r="AB9" i="19"/>
  <c r="P39" i="19"/>
  <c r="AA29" i="1"/>
  <c r="AB30" i="1"/>
  <c r="AA30" i="1" s="1"/>
  <c r="AC22" i="1"/>
  <c r="P8" i="19"/>
  <c r="AB38" i="19"/>
  <c r="J38" i="19"/>
  <c r="V48" i="19"/>
  <c r="AH28" i="19"/>
  <c r="V18" i="19"/>
  <c r="AH18" i="19"/>
  <c r="AH48" i="19"/>
  <c r="V38" i="19"/>
  <c r="J18" i="19"/>
  <c r="AB18" i="19"/>
  <c r="J47" i="19"/>
  <c r="V8" i="19"/>
  <c r="AB28" i="19"/>
  <c r="J8" i="19"/>
  <c r="AH38" i="19"/>
  <c r="P48" i="19"/>
  <c r="P38" i="19"/>
  <c r="AB48" i="19"/>
  <c r="AH8" i="19"/>
  <c r="P28" i="19"/>
  <c r="AB8" i="19"/>
  <c r="V28" i="19"/>
  <c r="J48" i="19"/>
  <c r="J28" i="19"/>
  <c r="AA23" i="1"/>
  <c r="AB24" i="1"/>
  <c r="P7" i="19"/>
  <c r="AB47" i="19"/>
  <c r="V37" i="19"/>
  <c r="AB17" i="19"/>
  <c r="AH47" i="19"/>
  <c r="P27" i="19"/>
  <c r="P17" i="19"/>
  <c r="AB37" i="19"/>
  <c r="J17" i="19"/>
  <c r="V7" i="19"/>
  <c r="J37" i="19"/>
  <c r="V27" i="19"/>
  <c r="P47" i="19"/>
  <c r="AH17" i="19"/>
  <c r="P37" i="19"/>
  <c r="AB7" i="19"/>
  <c r="AH27" i="19"/>
  <c r="J7" i="19"/>
  <c r="V17" i="19"/>
  <c r="AH37" i="19"/>
  <c r="J27" i="19"/>
  <c r="V47" i="19"/>
  <c r="AB27" i="19"/>
  <c r="J46" i="19"/>
  <c r="J36" i="19"/>
  <c r="P16" i="19"/>
  <c r="J26" i="19"/>
  <c r="P36" i="19"/>
  <c r="AA11" i="1"/>
  <c r="W26" i="19" s="1"/>
  <c r="AB12" i="1"/>
  <c r="AB6" i="19"/>
  <c r="AB36" i="19"/>
  <c r="V6" i="19"/>
  <c r="AH16" i="19"/>
  <c r="V36" i="19"/>
  <c r="AC10" i="1"/>
  <c r="P26" i="19"/>
  <c r="V26" i="19"/>
  <c r="V16" i="19"/>
  <c r="AH36" i="19"/>
  <c r="J16" i="19"/>
  <c r="AH26" i="19"/>
  <c r="AB26" i="19"/>
  <c r="AB16" i="19"/>
  <c r="P46" i="19"/>
  <c r="AH46" i="19"/>
  <c r="J6" i="19"/>
  <c r="AH6" i="19"/>
  <c r="AB46" i="19"/>
  <c r="V46" i="19"/>
  <c r="AC11" i="1" l="1"/>
  <c r="AC19" i="1"/>
  <c r="AK17" i="19"/>
  <c r="S37" i="19"/>
  <c r="Y47" i="19"/>
  <c r="M17" i="19"/>
  <c r="AK27" i="19"/>
  <c r="Y37" i="19"/>
  <c r="Y27" i="19"/>
  <c r="AE47" i="19"/>
  <c r="AE7" i="19"/>
  <c r="S47" i="19"/>
  <c r="M37" i="19"/>
  <c r="AK7" i="19"/>
  <c r="AK37" i="19"/>
  <c r="S27" i="19"/>
  <c r="AE27" i="19"/>
  <c r="S7" i="19"/>
  <c r="AE17" i="19"/>
  <c r="Y7" i="19"/>
  <c r="AE37" i="19"/>
  <c r="M47" i="19"/>
  <c r="Y17" i="19"/>
  <c r="M27" i="19"/>
  <c r="M7" i="19"/>
  <c r="S17" i="19"/>
  <c r="AK47" i="19"/>
  <c r="Q32" i="19"/>
  <c r="AC47" i="1"/>
  <c r="W32" i="19"/>
  <c r="AI42" i="19"/>
  <c r="K32" i="19"/>
  <c r="AI12" i="19"/>
  <c r="AC22" i="19"/>
  <c r="AI32" i="19"/>
  <c r="AC42" i="19"/>
  <c r="AC32" i="19"/>
  <c r="AC12" i="19"/>
  <c r="K12" i="19"/>
  <c r="W42" i="19"/>
  <c r="AA48" i="1"/>
  <c r="L32" i="19" s="1"/>
  <c r="AB49" i="1"/>
  <c r="AA49" i="1" s="1"/>
  <c r="W22" i="19"/>
  <c r="Q12" i="19"/>
  <c r="AI22" i="19"/>
  <c r="Q22" i="19"/>
  <c r="AC52" i="19"/>
  <c r="AI52" i="19"/>
  <c r="K52" i="19"/>
  <c r="Q52" i="19"/>
  <c r="W12" i="19"/>
  <c r="W52" i="19"/>
  <c r="Q42" i="19"/>
  <c r="K22" i="19"/>
  <c r="AJ52" i="19"/>
  <c r="X12" i="19"/>
  <c r="AJ12" i="19"/>
  <c r="R12" i="19"/>
  <c r="X42" i="19"/>
  <c r="X32" i="19"/>
  <c r="AD52" i="19"/>
  <c r="Q26" i="19"/>
  <c r="W16" i="19"/>
  <c r="AD29" i="19"/>
  <c r="R39" i="19"/>
  <c r="X49" i="19"/>
  <c r="AD39" i="19"/>
  <c r="L49" i="19"/>
  <c r="X29" i="19"/>
  <c r="L9" i="19"/>
  <c r="AD9" i="19"/>
  <c r="L39" i="19"/>
  <c r="AJ39" i="19"/>
  <c r="AJ19" i="19"/>
  <c r="AD49" i="19"/>
  <c r="AD19" i="19"/>
  <c r="R9" i="19"/>
  <c r="X9" i="19"/>
  <c r="R29" i="19"/>
  <c r="X19" i="19"/>
  <c r="X39" i="19"/>
  <c r="AC30" i="1"/>
  <c r="AJ49" i="19"/>
  <c r="R19" i="19"/>
  <c r="AJ29" i="19"/>
  <c r="AJ9" i="19"/>
  <c r="L19" i="19"/>
  <c r="R49" i="19"/>
  <c r="L29" i="19"/>
  <c r="AC39" i="19"/>
  <c r="AI49" i="19"/>
  <c r="AC19" i="19"/>
  <c r="W49" i="19"/>
  <c r="AI9" i="19"/>
  <c r="W39" i="19"/>
  <c r="AC29" i="1"/>
  <c r="W19" i="19"/>
  <c r="K29" i="19"/>
  <c r="AI19" i="19"/>
  <c r="K19" i="19"/>
  <c r="Q19" i="19"/>
  <c r="K39" i="19"/>
  <c r="W29" i="19"/>
  <c r="W9" i="19"/>
  <c r="Q49" i="19"/>
  <c r="AC9" i="19"/>
  <c r="Q29" i="19"/>
  <c r="Q39" i="19"/>
  <c r="K9" i="19"/>
  <c r="AI39" i="19"/>
  <c r="AC49" i="19"/>
  <c r="AC29" i="19"/>
  <c r="K49" i="19"/>
  <c r="Q9" i="19"/>
  <c r="AI29" i="19"/>
  <c r="K6" i="19"/>
  <c r="AC18" i="19"/>
  <c r="W38" i="19"/>
  <c r="AC8" i="19"/>
  <c r="AI28" i="19"/>
  <c r="W18" i="19"/>
  <c r="K38" i="19"/>
  <c r="AI8" i="19"/>
  <c r="W48" i="19"/>
  <c r="Q48" i="19"/>
  <c r="Q38" i="19"/>
  <c r="AC38" i="19"/>
  <c r="AI38" i="19"/>
  <c r="Q28" i="19"/>
  <c r="AC23" i="1"/>
  <c r="W28" i="19"/>
  <c r="K18" i="19"/>
  <c r="AI48" i="19"/>
  <c r="K8" i="19"/>
  <c r="W8" i="19"/>
  <c r="AC28" i="19"/>
  <c r="Q8" i="19"/>
  <c r="AI18" i="19"/>
  <c r="K48" i="19"/>
  <c r="K28" i="19"/>
  <c r="AC48" i="19"/>
  <c r="Q18" i="19"/>
  <c r="AA24" i="1"/>
  <c r="AB25" i="1"/>
  <c r="K36" i="19"/>
  <c r="Q16" i="19"/>
  <c r="Q6" i="19"/>
  <c r="AC6" i="19"/>
  <c r="AI26" i="19"/>
  <c r="AI36" i="19"/>
  <c r="K16" i="19"/>
  <c r="AC36" i="19"/>
  <c r="W36" i="19"/>
  <c r="AD47" i="19"/>
  <c r="AD27" i="19"/>
  <c r="AJ37" i="19"/>
  <c r="AD17" i="19"/>
  <c r="R17" i="19"/>
  <c r="X7" i="19"/>
  <c r="L7" i="19"/>
  <c r="R27" i="19"/>
  <c r="R7" i="19"/>
  <c r="R37" i="19"/>
  <c r="X37" i="19"/>
  <c r="R47" i="19"/>
  <c r="AJ27" i="19"/>
  <c r="AJ7" i="19"/>
  <c r="L27" i="19"/>
  <c r="L37" i="19"/>
  <c r="AJ17" i="19"/>
  <c r="X47" i="19"/>
  <c r="L17" i="19"/>
  <c r="X27" i="19"/>
  <c r="X17" i="19"/>
  <c r="L47" i="19"/>
  <c r="AD7" i="19"/>
  <c r="AD37" i="19"/>
  <c r="AJ47" i="19"/>
  <c r="W37" i="19"/>
  <c r="W17" i="19"/>
  <c r="Q47" i="19"/>
  <c r="AI17" i="19"/>
  <c r="AI47" i="19"/>
  <c r="AC27" i="19"/>
  <c r="AC37" i="19"/>
  <c r="K37" i="19"/>
  <c r="W47" i="19"/>
  <c r="AI27" i="19"/>
  <c r="K27" i="19"/>
  <c r="K7" i="19"/>
  <c r="AI7" i="19"/>
  <c r="W27" i="19"/>
  <c r="W7" i="19"/>
  <c r="K47" i="19"/>
  <c r="Q27" i="19"/>
  <c r="AC47" i="19"/>
  <c r="AI37" i="19"/>
  <c r="AC17" i="19"/>
  <c r="AC7" i="19"/>
  <c r="Q37" i="19"/>
  <c r="Q7" i="19"/>
  <c r="K17" i="19"/>
  <c r="Q17" i="19"/>
  <c r="W6" i="19"/>
  <c r="AC46" i="19"/>
  <c r="Q36" i="19"/>
  <c r="AI46" i="19"/>
  <c r="AI16" i="19"/>
  <c r="K46" i="19"/>
  <c r="AI6" i="19"/>
  <c r="AC16" i="19"/>
  <c r="W46" i="19"/>
  <c r="AC26" i="19"/>
  <c r="K26" i="19"/>
  <c r="Q46" i="19"/>
  <c r="AA12" i="1"/>
  <c r="L16" i="19" s="1"/>
  <c r="AB13" i="1"/>
  <c r="R22" i="19" l="1"/>
  <c r="L42" i="19"/>
  <c r="AJ32" i="19"/>
  <c r="R42" i="19"/>
  <c r="X52" i="19"/>
  <c r="L22" i="19"/>
  <c r="AJ22" i="19"/>
  <c r="AD32" i="19"/>
  <c r="R32" i="19"/>
  <c r="AC48" i="1"/>
  <c r="AD22" i="19"/>
  <c r="L52" i="19"/>
  <c r="X22" i="19"/>
  <c r="AD12" i="19"/>
  <c r="AJ42" i="19"/>
  <c r="R52" i="19"/>
  <c r="AD42" i="19"/>
  <c r="L12" i="19"/>
  <c r="M12" i="19"/>
  <c r="AE32" i="19"/>
  <c r="M52" i="19"/>
  <c r="M32" i="19"/>
  <c r="Y52" i="19"/>
  <c r="AK12" i="19"/>
  <c r="AE12" i="19"/>
  <c r="S32" i="19"/>
  <c r="M22" i="19"/>
  <c r="AE22" i="19"/>
  <c r="Y32" i="19"/>
  <c r="Y12" i="19"/>
  <c r="AK22" i="19"/>
  <c r="AK42" i="19"/>
  <c r="AC49" i="1"/>
  <c r="S12" i="19"/>
  <c r="S52" i="19"/>
  <c r="Y42" i="19"/>
  <c r="S22" i="19"/>
  <c r="Y22" i="19"/>
  <c r="AK52" i="19"/>
  <c r="AK32" i="19"/>
  <c r="AE42" i="19"/>
  <c r="M42" i="19"/>
  <c r="AE52" i="19"/>
  <c r="S42" i="19"/>
  <c r="AB26" i="1"/>
  <c r="AA26" i="1" s="1"/>
  <c r="AA25" i="1"/>
  <c r="R48" i="19"/>
  <c r="AD38" i="19"/>
  <c r="AD8" i="19"/>
  <c r="L38" i="19"/>
  <c r="AJ28" i="19"/>
  <c r="X48" i="19"/>
  <c r="R8" i="19"/>
  <c r="AJ8" i="19"/>
  <c r="AJ48" i="19"/>
  <c r="L28" i="19"/>
  <c r="X8" i="19"/>
  <c r="L8" i="19"/>
  <c r="AD48" i="19"/>
  <c r="R18" i="19"/>
  <c r="AC24" i="1"/>
  <c r="X18" i="19"/>
  <c r="R28" i="19"/>
  <c r="X28" i="19"/>
  <c r="X38" i="19"/>
  <c r="AD18" i="19"/>
  <c r="L48" i="19"/>
  <c r="AJ18" i="19"/>
  <c r="AD28" i="19"/>
  <c r="L18" i="19"/>
  <c r="AJ38" i="19"/>
  <c r="R38" i="19"/>
  <c r="AJ6" i="19"/>
  <c r="X6" i="19"/>
  <c r="R26" i="19"/>
  <c r="AJ16" i="19"/>
  <c r="AC12" i="1"/>
  <c r="AJ26" i="19"/>
  <c r="AD26" i="19"/>
  <c r="R46" i="19"/>
  <c r="X36" i="19"/>
  <c r="L36" i="19"/>
  <c r="AD6" i="19"/>
  <c r="L46" i="19"/>
  <c r="AJ46" i="19"/>
  <c r="L26" i="19"/>
  <c r="X46" i="19"/>
  <c r="R6" i="19"/>
  <c r="AD46" i="19"/>
  <c r="AA13" i="1"/>
  <c r="AK46" i="19" s="1"/>
  <c r="AB14" i="1"/>
  <c r="AJ36" i="19"/>
  <c r="AD16" i="19"/>
  <c r="AD36" i="19"/>
  <c r="R36" i="19"/>
  <c r="X16" i="19"/>
  <c r="R16" i="19"/>
  <c r="X26" i="19"/>
  <c r="L6" i="19"/>
  <c r="M36" i="19" l="1"/>
  <c r="M6" i="19"/>
  <c r="Y36" i="19"/>
  <c r="S26" i="19"/>
  <c r="S16" i="19"/>
  <c r="AC13" i="1"/>
  <c r="S46" i="19"/>
  <c r="M48" i="19"/>
  <c r="AE8" i="19"/>
  <c r="M38" i="19"/>
  <c r="AK48" i="19"/>
  <c r="AK28" i="19"/>
  <c r="Y48" i="19"/>
  <c r="Y8" i="19"/>
  <c r="AK38" i="19"/>
  <c r="Y28" i="19"/>
  <c r="AE48" i="19"/>
  <c r="AK8" i="19"/>
  <c r="S8" i="19"/>
  <c r="AC25" i="1"/>
  <c r="S48" i="19"/>
  <c r="AE38" i="19"/>
  <c r="AE18" i="19"/>
  <c r="AK18" i="19"/>
  <c r="S28" i="19"/>
  <c r="M8" i="19"/>
  <c r="M28" i="19"/>
  <c r="M18" i="19"/>
  <c r="S38" i="19"/>
  <c r="Y18" i="19"/>
  <c r="Y38" i="19"/>
  <c r="S18" i="19"/>
  <c r="AE28" i="19"/>
  <c r="T18" i="19"/>
  <c r="N8" i="19"/>
  <c r="AF38" i="19"/>
  <c r="Z18" i="19"/>
  <c r="AC26" i="1"/>
  <c r="Z48" i="19"/>
  <c r="AL28" i="19"/>
  <c r="AL38" i="19"/>
  <c r="AF18" i="19"/>
  <c r="Z8" i="19"/>
  <c r="T8" i="19"/>
  <c r="Z38" i="19"/>
  <c r="N28" i="19"/>
  <c r="N48" i="19"/>
  <c r="T28" i="19"/>
  <c r="Z28" i="19"/>
  <c r="AF8" i="19"/>
  <c r="AL8" i="19"/>
  <c r="AL48" i="19"/>
  <c r="N38" i="19"/>
  <c r="AF28" i="19"/>
  <c r="AL18" i="19"/>
  <c r="T48" i="19"/>
  <c r="T38" i="19"/>
  <c r="AF48" i="19"/>
  <c r="N18" i="19"/>
  <c r="AE6" i="19"/>
  <c r="AE26" i="19"/>
  <c r="Y16" i="19"/>
  <c r="AK6" i="19"/>
  <c r="AK26" i="19"/>
  <c r="AE16" i="19"/>
  <c r="AE36" i="19"/>
  <c r="Y26" i="19"/>
  <c r="AK36" i="19"/>
  <c r="Y46" i="19"/>
  <c r="M26" i="19"/>
  <c r="S36" i="19"/>
  <c r="AE46" i="19"/>
  <c r="S6" i="19"/>
  <c r="M46" i="19"/>
  <c r="Y6" i="19"/>
  <c r="M16" i="19"/>
  <c r="AK16" i="19"/>
  <c r="AA14" i="1"/>
  <c r="Z26" i="19" s="1"/>
  <c r="AB15" i="1"/>
  <c r="AA15" i="1" s="1"/>
  <c r="AC14" i="1" l="1"/>
  <c r="AF16" i="19"/>
  <c r="T6" i="19"/>
  <c r="AF6" i="19"/>
  <c r="T36" i="19"/>
  <c r="AL6" i="19"/>
  <c r="AF36" i="19"/>
  <c r="AL26" i="19"/>
  <c r="T26" i="19"/>
  <c r="AL16" i="19"/>
  <c r="Z36" i="19"/>
  <c r="Z46" i="19"/>
  <c r="T16" i="19"/>
  <c r="N6" i="19"/>
  <c r="N36" i="19"/>
  <c r="N26" i="19"/>
  <c r="AF46" i="19"/>
  <c r="AF26" i="19"/>
  <c r="N46" i="19"/>
  <c r="N16" i="19"/>
  <c r="AL46" i="19"/>
  <c r="Z16" i="19"/>
  <c r="T46" i="19"/>
  <c r="AL36" i="19"/>
  <c r="Z6" i="19"/>
  <c r="AM46" i="19"/>
  <c r="AG16" i="19"/>
  <c r="AA36" i="19"/>
  <c r="U6" i="19"/>
  <c r="AA16" i="19"/>
  <c r="AA46" i="19"/>
  <c r="U26" i="19"/>
  <c r="U46" i="19"/>
  <c r="O26" i="19"/>
  <c r="U36" i="19"/>
  <c r="O6" i="19"/>
  <c r="AM16" i="19"/>
  <c r="AG46" i="19"/>
  <c r="AC15" i="1"/>
  <c r="AG6" i="19"/>
  <c r="AM26" i="19"/>
  <c r="O36" i="19"/>
  <c r="O46" i="19"/>
  <c r="AM6" i="19"/>
  <c r="AG26" i="19"/>
  <c r="AG36" i="19"/>
  <c r="AM36" i="19"/>
  <c r="AA6" i="19"/>
  <c r="U16" i="19"/>
  <c r="AA26" i="19"/>
  <c r="O16" i="19"/>
  <c r="B223" i="13"/>
  <c r="B222" i="13"/>
</calcChain>
</file>

<file path=xl/comments1.xml><?xml version="1.0" encoding="utf-8"?>
<comments xmlns="http://schemas.openxmlformats.org/spreadsheetml/2006/main">
  <authors>
    <author>USUARIO</author>
  </authors>
  <commentList>
    <comment ref="C8" authorId="0" shapeId="0">
      <text>
        <r>
          <rPr>
            <b/>
            <sz val="9"/>
            <color indexed="81"/>
            <rFont val="Tahoma"/>
            <family val="2"/>
          </rPr>
          <t>USUARIO:</t>
        </r>
        <r>
          <rPr>
            <sz val="9"/>
            <color indexed="81"/>
            <rFont val="Tahoma"/>
            <family val="2"/>
          </rPr>
          <t xml:space="preserve">
Circunstancias bajo las cuales se presenta el riesgo, es la situación más evidente frente al riesgo, redacte de la forma más concreta posible.</t>
        </r>
      </text>
    </comment>
    <comment ref="D8" authorId="0" shapeId="0">
      <text>
        <r>
          <rPr>
            <b/>
            <sz val="9"/>
            <color indexed="81"/>
            <rFont val="Tahoma"/>
            <family val="2"/>
          </rPr>
          <t>USUARIO:</t>
        </r>
        <r>
          <rPr>
            <sz val="9"/>
            <color indexed="81"/>
            <rFont val="Tahoma"/>
            <family val="2"/>
          </rPr>
          <t xml:space="preserve">
Causa  principal  o básica, corresponde a las razones por la cuales se puede presentar  el riesgo, redacte de la forma más concreta posible.</t>
        </r>
      </text>
    </comment>
    <comment ref="E8" authorId="0" shapeId="0">
      <text>
        <r>
          <rPr>
            <b/>
            <sz val="9"/>
            <color indexed="81"/>
            <rFont val="Tahoma"/>
            <family val="2"/>
          </rPr>
          <t>USUARIO:</t>
        </r>
        <r>
          <rPr>
            <sz val="9"/>
            <color indexed="81"/>
            <rFont val="Tahoma"/>
            <family val="2"/>
          </rPr>
          <t xml:space="preserve">
Consolida o resume los análisis sobre impacto + causa inmediata + causa raíz, permitiendo contar con una redacción clara y concreta del riesgo indentificado. Tenga en cuenta la estructura de alto nivel establecida en al guía, inicia con POSIBILIDAD DE + Impacto para la entidad (Qué) + Causa Inmediata (Cómo) + Causa Raíz (Por qué)</t>
        </r>
      </text>
    </comment>
    <comment ref="G8" authorId="0" shapeId="0">
      <text>
        <r>
          <rPr>
            <b/>
            <sz val="9"/>
            <color indexed="81"/>
            <rFont val="Tahoma"/>
            <family val="2"/>
          </rPr>
          <t>USUARIO:</t>
        </r>
        <r>
          <rPr>
            <sz val="9"/>
            <color indexed="81"/>
            <rFont val="Tahoma"/>
            <family val="2"/>
          </rPr>
          <t xml:space="preserve">
Defina el # de veces que se ejecuta la actividad durante el año, (Recuerde la probabilidad e ocurrencia del riesgo se defien como el No. de veces que se pasa por el punto de riesgo en el periodo de 1 año)</t>
        </r>
      </text>
    </comment>
    <comment ref="P8" authorId="0" shapeId="0">
      <text>
        <r>
          <rPr>
            <b/>
            <sz val="9"/>
            <color indexed="81"/>
            <rFont val="Tahoma"/>
            <family val="2"/>
          </rPr>
          <t>USUARIO:</t>
        </r>
        <r>
          <rPr>
            <sz val="9"/>
            <color indexed="81"/>
            <rFont val="Tahoma"/>
            <family val="2"/>
          </rPr>
          <t xml:space="preserve">
Responsable: Identifica el cargo del servidor
Acción: Se determina mediante verbos que indican la accion que deben realizar como parte del control
Complemento: Corresponde a los detalles que permiten identificar claramente el objeto del control.</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<sst xmlns="http://schemas.openxmlformats.org/spreadsheetml/2006/main" count="327" uniqueCount="226">
  <si>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</si>
  <si>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</si>
  <si>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</si>
  <si>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</si>
  <si>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</si>
  <si>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</si>
  <si>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</si>
  <si>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</si>
  <si>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</si>
  <si>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</si>
  <si>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</si>
  <si>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</si>
  <si>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</si>
  <si>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</si>
  <si>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</si>
  <si>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</si>
  <si>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</si>
  <si>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</si>
  <si>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</si>
  <si>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</si>
  <si>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</si>
  <si>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</si>
  <si>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</si>
  <si>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</si>
  <si>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</si>
  <si>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</si>
  <si>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</si>
  <si>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</si>
  <si>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</si>
  <si>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</si>
  <si>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</si>
  <si>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</si>
  <si>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</si>
  <si>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</si>
  <si>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</si>
  <si>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</si>
  <si>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</si>
  <si>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</si>
  <si>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</si>
  <si>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</si>
  <si>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</si>
  <si>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</si>
  <si>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</si>
  <si>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</si>
  <si>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</si>
  <si>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</si>
  <si>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</si>
  <si>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</si>
  <si>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</si>
  <si>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</si>
  <si>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</si>
  <si>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</si>
  <si>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</si>
  <si>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</si>
  <si>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</si>
  <si>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</si>
  <si>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</si>
  <si>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</si>
  <si>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</si>
  <si>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</si>
  <si>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</si>
  <si>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</si>
  <si>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</si>
  <si>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</si>
  <si>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</si>
  <si>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</si>
  <si>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</si>
  <si>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</si>
  <si>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</si>
  <si>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</si>
  <si>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</si>
  <si>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</si>
  <si>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</si>
  <si>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</si>
  <si>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</si>
  <si>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</si>
  <si>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</si>
  <si>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</si>
  <si>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</si>
  <si>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</si>
  <si>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</si>
  <si>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</si>
  <si>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</si>
  <si>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</si>
  <si>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</si>
  <si>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</si>
  <si>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</si>
  <si>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</si>
  <si>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</si>
  <si>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</si>
  <si>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</si>
  <si>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</si>
  <si>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</si>
  <si>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</si>
  <si>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</si>
  <si>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</si>
  <si>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</si>
  <si>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</si>
  <si>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</si>
  <si>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</si>
  <si>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</si>
  <si>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</si>
  <si>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</si>
  <si>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</si>
  <si>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</si>
  <si>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</si>
  <si>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</si>
  <si>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</si>
  <si>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</si>
  <si>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</si>
  <si>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</si>
  <si>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</si>
  <si>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</si>
  <si>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</si>
  <si>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</si>
  <si>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</si>
  <si>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</si>
  <si>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</si>
  <si>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</si>
  <si>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</si>
  <si>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</si>
  <si>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</si>
  <si>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</si>
  <si>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</si>
  <si>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</si>
  <si>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</si>
  <si>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</si>
  <si>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</si>
  <si>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</si>
  <si>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</si>
  <si>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</si>
  <si>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</si>
  <si>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</si>
  <si>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</si>
  <si>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</si>
  <si>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</si>
  <si>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</si>
  <si>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</si>
  <si>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</si>
  <si>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</si>
  <si>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</si>
  <si>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</si>
  <si>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</si>
  <si>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</si>
  <si>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</si>
  <si>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</si>
  <si>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</si>
  <si>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</si>
  <si>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</si>
  <si>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</si>
  <si>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</si>
  <si>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</si>
  <si>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</si>
  <si>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</si>
  <si>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</si>
  <si>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</si>
  <si>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</si>
  <si>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</si>
  <si>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</si>
  <si>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</si>
  <si>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</si>
  <si>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</si>
  <si>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</si>
  <si>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</si>
  <si>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</si>
  <si>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</si>
  <si>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</si>
  <si>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</si>
  <si>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</si>
  <si>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</si>
  <si>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</si>
  <si>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</si>
  <si>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</si>
  <si>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</si>
  <si>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</si>
  <si>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</si>
  <si>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</si>
  <si>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</si>
  <si>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</si>
  <si>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</si>
  <si>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</si>
  <si>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</si>
  <si>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</si>
  <si>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</si>
  <si>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</si>
  <si>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</si>
  <si>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</si>
  <si>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</si>
  <si>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</si>
  <si>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</si>
  <si>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</si>
  <si>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</si>
  <si>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</si>
  <si>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</si>
  <si>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</si>
  <si>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</si>
  <si>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</si>
  <si>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</si>
  <si>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</si>
  <si>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</si>
  <si>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</si>
  <si>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</si>
  <si>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</si>
  <si>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</si>
  <si>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</si>
  <si>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</si>
  <si>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</si>
  <si>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</si>
  <si>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</si>
  <si>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t>
  </si>
  <si>
    <t>Responsable: Identifica el cargo del servidor
Acción: Se determina mediante verbos que indican la accion que deben realizar como parte del control
Complemento: Corresponde a los detalles que permiten identificar claramente el objeto del control.</t>
  </si>
  <si>
    <t>Fecha de Implementación</t>
  </si>
  <si>
    <t>Seguimiento</t>
  </si>
  <si>
    <r>
      <rPr>
        <b/>
        <sz val="11"/>
        <color theme="9" tint="-0.249977111117893"/>
        <rFont val="Calibri"/>
        <family val="2"/>
        <scheme val="minor"/>
      </rPr>
      <t xml:space="preserve">*Nota: </t>
    </r>
    <r>
      <rPr>
        <sz val="11"/>
        <color theme="1"/>
        <rFont val="Calibri"/>
        <family val="2"/>
        <scheme val="minor"/>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</si>
  <si>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Gestión Administrativa y Financiera / Presupuesto</t>
  </si>
  <si>
    <t>Desde la identificacion de la necesidad de recursos, hasta el pleno registro e informes financieros de carácter presupuestal, tesoral y contable.</t>
  </si>
  <si>
    <t>Preparar la elaboración, registro y seguimiento a la ejecución del presupuesto general de INDEPORTES CAUCA, con el fin de lograr el normal funcionamiento y alcazar los objetivos trazados en el plan estrategico, conforme al marco legal vigente</t>
  </si>
  <si>
    <t>Baja ejecución de las metas propuestas por el Instituto.</t>
  </si>
  <si>
    <t>Poco control o desconocimiento técnico sobre la administración de los recursos del presupuesto</t>
  </si>
  <si>
    <t>MAPA DE RIESGOS DE PROCESO</t>
  </si>
  <si>
    <t>Posibilidad de tener desfases o baja ejecución del presupuesto del Instituto.</t>
  </si>
  <si>
    <t>Fecha de Seguimiento</t>
  </si>
  <si>
    <t>Subgerencia Admintiva y Financiera y poyo a presupuesto</t>
  </si>
  <si>
    <t>ABRIL 2024</t>
  </si>
  <si>
    <t>Mantener comunicación con la asertiva con  Gobernación para certificar la ejecución de los proyectos viabilizados. En caso de no ejecutarse, ajustar el presupuesto en el último bimestre de cada vigencia</t>
  </si>
  <si>
    <t>Enviar a la Gobernación las comunicaciones correspondientes con los valores de cada uno de los proyectos que cuentan con recursos asignados por dicha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</si>
</sst>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4"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4"/>
      <color theme="1"/>
      <name val="Calibri"/>
      <family val="2"/>
      <scheme val="minor"/>
    </font>
    <font>
      <b/>
      <sz val="14"/>
      <color theme="1"/>
      <name val="Calibri"/>
      <family val="2"/>
      <scheme val="minor"/>
    </font>
    <font>
      <b/>
      <sz val="16"/>
      <color theme="1"/>
      <name val="Calibri"/>
      <family val="2"/>
      <scheme val="minor"/>
    </font>
    <font>
      <b/>
      <sz val="16"/>
      <name val="Calibri"/>
      <family val="2"/>
      <scheme val="minor"/>
    </font>
    <font>
      <b/>
      <sz val="11"/>
      <color theme="1"/>
      <name val="Calibri"/>
      <family val="2"/>
      <scheme val="minor"/>
    </font>
    <font>
      <sz val="9"/>
      <color indexed="81"/>
      <name val="Tahoma"/>
      <family val="2"/>
    </font>
    <font>
      <b/>
      <sz val="9"/>
      <color indexed="81"/>
      <name val="Tahoma"/>
      <family val="2"/>
    </font>
    <font>
      <b/>
      <sz val="14"/>
      <name val="Calibri"/>
      <family val="2"/>
      <scheme val="minor"/>
    </font>
    <font>
      <b/>
      <sz val="12"/>
      <color theme="1"/>
      <name val="Calibri"/>
      <family val="2"/>
      <scheme val="minor"/>
    </font>
    <font>
      <b/>
      <sz val="11"/>
      <name val="Calibri"/>
      <family val="2"/>
      <scheme val="minor"/>
    </font>
    <font>
      <b/>
      <sz val="11"/>
      <color theme="9" tint="-0.249977111117893"/>
      <name val="Calibri"/>
      <family val="2"/>
      <scheme val="minor"/>
    </font>
    <font>
      <sz val="12"/>
      <color theme="1"/>
      <name val="Arial"/>
      <family val="2"/>
    </font>
    <font>
      <b/>
      <sz val="16"/>
      <name val="Arial"/>
      <family val="2"/>
    </font>
    <font>
      <b/>
      <sz val="11"/>
      <color theme="1"/>
      <name val="Arial"/>
      <family val="2"/>
    </font>
    <font>
      <sz val="11"/>
      <color theme="1"/>
      <name val="Arial"/>
      <family val="2"/>
    </font>
    <font>
      <b/>
      <sz val="14"/>
      <color theme="1"/>
      <name val="Arial"/>
      <family val="2"/>
    </font>
    <font>
      <sz val="16"/>
      <name val="Arial"/>
      <family val="2"/>
    </font>
    <font>
      <sz val="10"/>
      <color theme="1"/>
      <name val="Arial"/>
      <family val="2"/>
    </font>
    <font>
      <b/>
      <sz val="12"/>
      <color theme="1"/>
      <name val="Arial"/>
      <family val="2"/>
    </font>
  </fonts>
  <fills count="1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5" tint="0.79998168889431442"/>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medium">
        <color indexed="64"/>
      </left>
      <right style="dashed">
        <color theme="9" tint="-0.24994659260841701"/>
      </right>
      <top style="medium">
        <color indexed="64"/>
      </top>
      <bottom/>
      <diagonal/>
    </border>
    <border>
      <left style="dashed">
        <color theme="9" tint="-0.24994659260841701"/>
      </left>
      <right style="dashed">
        <color theme="9" tint="-0.24994659260841701"/>
      </right>
      <top style="medium">
        <color indexed="64"/>
      </top>
      <bottom/>
      <diagonal/>
    </border>
    <border>
      <left style="dashed">
        <color theme="9" tint="-0.24994659260841701"/>
      </left>
      <right style="dashed">
        <color theme="9" tint="-0.24994659260841701"/>
      </right>
      <top style="medium">
        <color indexed="64"/>
      </top>
      <bottom style="dashed">
        <color theme="9" tint="-0.24994659260841701"/>
      </bottom>
      <diagonal/>
    </border>
    <border>
      <left style="dashed">
        <color theme="9" tint="-0.24994659260841701"/>
      </left>
      <right style="medium">
        <color indexed="64"/>
      </right>
      <top style="medium">
        <color indexed="64"/>
      </top>
      <bottom style="dashed">
        <color theme="9" tint="-0.24994659260841701"/>
      </bottom>
      <diagonal/>
    </border>
    <border>
      <left style="medium">
        <color indexed="64"/>
      </left>
      <right style="dashed">
        <color theme="9" tint="-0.24994659260841701"/>
      </right>
      <top/>
      <bottom/>
      <diagonal/>
    </border>
    <border>
      <left style="dashed">
        <color theme="9" tint="-0.24994659260841701"/>
      </left>
      <right style="medium">
        <color indexed="64"/>
      </right>
      <top style="dashed">
        <color theme="9" tint="-0.24994659260841701"/>
      </top>
      <bottom style="dashed">
        <color theme="9" tint="-0.24994659260841701"/>
      </bottom>
      <diagonal/>
    </border>
    <border>
      <left style="medium">
        <color indexed="64"/>
      </left>
      <right style="dashed">
        <color theme="9" tint="-0.24994659260841701"/>
      </right>
      <top/>
      <bottom style="medium">
        <color indexed="64"/>
      </bottom>
      <diagonal/>
    </border>
    <border>
      <left style="dashed">
        <color theme="9" tint="-0.24994659260841701"/>
      </left>
      <right style="dashed">
        <color theme="9" tint="-0.24994659260841701"/>
      </right>
      <top/>
      <bottom style="medium">
        <color indexed="64"/>
      </bottom>
      <diagonal/>
    </border>
    <border>
      <left style="dashed">
        <color theme="9" tint="-0.24994659260841701"/>
      </left>
      <right style="dashed">
        <color theme="9" tint="-0.24994659260841701"/>
      </right>
      <top style="dashed">
        <color theme="9" tint="-0.24994659260841701"/>
      </top>
      <bottom style="medium">
        <color indexed="64"/>
      </bottom>
      <diagonal/>
    </border>
    <border>
      <left style="dashed">
        <color theme="9" tint="-0.24994659260841701"/>
      </left>
      <right style="medium">
        <color indexed="64"/>
      </right>
      <top style="dashed">
        <color theme="9" tint="-0.24994659260841701"/>
      </top>
      <bottom style="medium">
        <color indexed="64"/>
      </bottom>
      <diagonal/>
    </border>
    <border>
      <left style="double">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ashed">
        <color theme="9" tint="-0.24994659260841701"/>
      </right>
      <top style="medium">
        <color indexed="64"/>
      </top>
      <bottom style="medium">
        <color indexed="64"/>
      </bottom>
      <diagonal/>
    </border>
    <border>
      <left style="dashed">
        <color theme="9" tint="-0.24994659260841701"/>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ashed">
        <color theme="9" tint="-0.24994659260841701"/>
      </left>
      <right style="dashed">
        <color theme="9" tint="-0.24994659260841701"/>
      </right>
      <top style="medium">
        <color indexed="64"/>
      </top>
      <bottom style="dotted">
        <color rgb="FFFF9900"/>
      </bottom>
      <diagonal/>
    </border>
    <border>
      <left style="dashed">
        <color theme="9" tint="-0.24994659260841701"/>
      </left>
      <right style="dashed">
        <color theme="9" tint="-0.24994659260841701"/>
      </right>
      <top style="dotted">
        <color rgb="FFFF9900"/>
      </top>
      <bottom style="dotted">
        <color rgb="FFFF9900"/>
      </bottom>
      <diagonal/>
    </border>
    <border>
      <left style="dotted">
        <color rgb="FFFF9900"/>
      </left>
      <right style="dotted">
        <color rgb="FFFF9900"/>
      </right>
      <top style="dotted">
        <color rgb="FFFF9900"/>
      </top>
      <bottom style="dotted">
        <color rgb="FFFF9900"/>
      </bottom>
      <diagonal/>
    </border>
    <border>
      <left style="dashed">
        <color theme="9" tint="-0.24994659260841701"/>
      </left>
      <right/>
      <top style="medium">
        <color indexed="64"/>
      </top>
      <bottom style="dashed">
        <color theme="9" tint="-0.24994659260841701"/>
      </bottom>
      <diagonal/>
    </border>
    <border>
      <left/>
      <right style="dashed">
        <color theme="9" tint="-0.24994659260841701"/>
      </right>
      <top style="medium">
        <color indexed="64"/>
      </top>
      <bottom/>
      <diagonal/>
    </border>
    <border>
      <left style="dashed">
        <color theme="9" tint="-0.24994659260841701"/>
      </left>
      <right style="dashed">
        <color theme="9" tint="-0.24994659260841701"/>
      </right>
      <top style="dotted">
        <color rgb="FFFF9900"/>
      </top>
      <bottom style="dashed">
        <color theme="9" tint="-0.24994659260841701"/>
      </bottom>
      <diagonal/>
    </border>
    <border>
      <left style="dashed">
        <color theme="9" tint="-0.24994659260841701"/>
      </left>
      <right style="dashed">
        <color theme="9" tint="-0.24994659260841701"/>
      </right>
      <top style="dotted">
        <color rgb="FFFF9900"/>
      </top>
      <bottom/>
      <diagonal/>
    </border>
    <border>
      <left style="dotted">
        <color rgb="FFFF9900"/>
      </left>
      <right style="dashed">
        <color theme="9" tint="-0.24994659260841701"/>
      </right>
      <top style="dashed">
        <color theme="9" tint="-0.24994659260841701"/>
      </top>
      <bottom style="dashed">
        <color theme="9" tint="-0.24994659260841701"/>
      </bottom>
      <diagonal/>
    </border>
    <border>
      <left style="dotted">
        <color rgb="FFFF9900"/>
      </left>
      <right style="dashed">
        <color theme="9" tint="-0.24994659260841701"/>
      </right>
      <top style="medium">
        <color indexed="64"/>
      </top>
      <bottom style="dashed">
        <color theme="9" tint="-0.24994659260841701"/>
      </bottom>
      <diagonal/>
    </border>
    <border>
      <left style="dotted">
        <color rgb="FFFF9900"/>
      </left>
      <right style="dotted">
        <color rgb="FFFF9900"/>
      </right>
      <top style="medium">
        <color indexed="64"/>
      </top>
      <bottom style="dotted">
        <color rgb="FFFF9900"/>
      </bottom>
      <diagonal/>
    </border>
    <border>
      <left style="dashed">
        <color theme="9" tint="-0.24994659260841701"/>
      </left>
      <right style="dotted">
        <color rgb="FFFF9900"/>
      </right>
      <top style="dashed">
        <color theme="9" tint="-0.24994659260841701"/>
      </top>
      <bottom style="dashed">
        <color theme="9" tint="-0.24994659260841701"/>
      </bottom>
      <diagonal/>
    </border>
    <border>
      <left/>
      <right style="dashed">
        <color theme="9" tint="-0.24994659260841701"/>
      </right>
      <top/>
      <bottom/>
      <diagonal/>
    </border>
    <border>
      <left/>
      <right style="dashed">
        <color theme="9" tint="-0.24994659260841701"/>
      </right>
      <top/>
      <bottom style="medium">
        <color indexed="64"/>
      </bottom>
      <diagonal/>
    </border>
    <border>
      <left style="dashed">
        <color theme="9" tint="-0.24994659260841701"/>
      </left>
      <right style="dotted">
        <color rgb="FFFF9900"/>
      </right>
      <top style="medium">
        <color indexed="64"/>
      </top>
      <bottom/>
      <diagonal/>
    </border>
    <border>
      <left style="dashed">
        <color theme="9" tint="-0.24994659260841701"/>
      </left>
      <right style="dotted">
        <color rgb="FFFF9900"/>
      </right>
      <top/>
      <bottom/>
      <diagonal/>
    </border>
    <border>
      <left style="dashed">
        <color theme="9" tint="-0.24994659260841701"/>
      </left>
      <right style="dotted">
        <color rgb="FFFF9900"/>
      </right>
      <top/>
      <bottom style="medium">
        <color indexed="64"/>
      </bottom>
      <diagonal/>
    </border>
    <border>
      <left style="medium">
        <color indexed="64"/>
      </left>
      <right style="dotted">
        <color rgb="FFFF9900"/>
      </right>
      <top style="medium">
        <color indexed="64"/>
      </top>
      <bottom/>
      <diagonal/>
    </border>
    <border>
      <left style="medium">
        <color indexed="64"/>
      </left>
      <right style="dotted">
        <color rgb="FFFF9900"/>
      </right>
      <top/>
      <bottom/>
      <diagonal/>
    </border>
    <border>
      <left style="medium">
        <color indexed="64"/>
      </left>
      <right style="dotted">
        <color rgb="FFFF9900"/>
      </right>
      <top/>
      <bottom style="medium">
        <color indexed="64"/>
      </bottom>
      <diagonal/>
    </border>
    <border>
      <left style="dashed">
        <color theme="9" tint="-0.24994659260841701"/>
      </left>
      <right/>
      <top style="dashed">
        <color theme="9" tint="-0.24994659260841701"/>
      </top>
      <bottom style="dashed">
        <color theme="9" tint="-0.24994659260841701"/>
      </bottom>
      <diagonal/>
    </border>
    <border>
      <left style="dashed">
        <color theme="9" tint="-0.24994659260841701"/>
      </left>
      <right/>
      <top style="dashed">
        <color theme="9" tint="-0.24994659260841701"/>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677">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6" xfId="0" applyFont="1" applyFill="1" applyBorder="1" applyAlignment="1">
      <alignment horizontal="center" vertical="center" wrapText="1" readingOrder="1"/>
    </xf>
    <xf numFmtId="0" fontId="8" fillId="0" borderId="6" xfId="0" applyFont="1" applyBorder="1" applyAlignment="1">
      <alignment horizontal="justify" vertical="center" wrapText="1" readingOrder="1"/>
    </xf>
    <xf numFmtId="9" fontId="8" fillId="0" borderId="6"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Fill="1" applyAlignment="1">
      <alignment vertical="center"/>
    </xf>
    <xf numFmtId="0" fontId="26" fillId="0" borderId="0" xfId="0" applyFont="1" applyFill="1"/>
    <xf numFmtId="0" fontId="24" fillId="0" borderId="0" xfId="0" applyFont="1"/>
    <xf numFmtId="0" fontId="0" fillId="0" borderId="0" xfId="0" pivotButton="1"/>
    <xf numFmtId="0" fontId="10" fillId="0" borderId="0" xfId="0" applyFont="1" applyBorder="1" applyAlignment="1">
      <alignment horizontal="justify" vertical="center" wrapText="1" readingOrder="1"/>
    </xf>
    <xf numFmtId="0" fontId="27" fillId="0" borderId="0" xfId="0" applyFont="1"/>
    <xf numFmtId="0" fontId="29" fillId="6" borderId="0" xfId="0" applyFont="1" applyFill="1" applyAlignment="1">
      <alignment horizontal="center" vertical="center" wrapText="1" readingOrder="1"/>
    </xf>
    <xf numFmtId="0" fontId="30" fillId="0" borderId="6" xfId="0" applyFont="1" applyBorder="1" applyAlignment="1">
      <alignment horizontal="justify" vertical="center" wrapText="1" readingOrder="1"/>
    </xf>
    <xf numFmtId="0" fontId="30" fillId="0" borderId="1" xfId="0" applyFont="1" applyBorder="1" applyAlignment="1">
      <alignment horizontal="justify" vertical="center" wrapText="1" readingOrder="1"/>
    </xf>
    <xf numFmtId="0" fontId="30" fillId="5" borderId="6"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6"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7" xfId="0" applyFont="1" applyFill="1" applyBorder="1" applyAlignment="1" applyProtection="1">
      <alignment horizontal="center" vertical="center" wrapText="1" readingOrder="1"/>
      <protection hidden="1"/>
    </xf>
    <xf numFmtId="0" fontId="17" fillId="11" borderId="14"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14"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0"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0"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3"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3"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14"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0"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3"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14"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0"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3"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0" fillId="3" borderId="0" xfId="0" applyFill="1"/>
    <xf numFmtId="0" fontId="46" fillId="3" borderId="41" xfId="2" applyFont="1" applyFill="1" applyBorder="1" applyProtection="1"/>
    <xf numFmtId="0" fontId="46" fillId="3" borderId="42" xfId="2" applyFont="1" applyFill="1" applyBorder="1" applyProtection="1"/>
    <xf numFmtId="0" fontId="46" fillId="3" borderId="43" xfId="2" applyFont="1" applyFill="1" applyBorder="1" applyProtection="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4" xfId="0" applyFont="1" applyFill="1" applyBorder="1" applyAlignment="1">
      <alignment horizontal="center" vertical="center" wrapText="1" readingOrder="1"/>
    </xf>
    <xf numFmtId="0" fontId="35" fillId="3" borderId="24" xfId="0" applyFont="1" applyFill="1" applyBorder="1" applyAlignment="1">
      <alignment horizontal="justify" vertical="center" wrapText="1" readingOrder="1"/>
    </xf>
    <xf numFmtId="9" fontId="34" fillId="3" borderId="33" xfId="0" applyNumberFormat="1"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5" fillId="3" borderId="28" xfId="0" applyFont="1" applyFill="1" applyBorder="1" applyAlignment="1">
      <alignment horizontal="center" vertical="center" wrapText="1" readingOrder="1"/>
    </xf>
    <xf numFmtId="0" fontId="34" fillId="3" borderId="30" xfId="0" applyFont="1" applyFill="1" applyBorder="1" applyAlignment="1">
      <alignment horizontal="center" vertical="center" wrapText="1" readingOrder="1"/>
    </xf>
    <xf numFmtId="0" fontId="35" fillId="3" borderId="30" xfId="0" applyFont="1" applyFill="1" applyBorder="1" applyAlignment="1">
      <alignment horizontal="justify" vertical="center" wrapText="1" readingOrder="1"/>
    </xf>
    <xf numFmtId="0" fontId="35" fillId="3" borderId="31" xfId="0" applyFont="1" applyFill="1" applyBorder="1" applyAlignment="1">
      <alignment horizontal="center" vertical="center" wrapText="1" readingOrder="1"/>
    </xf>
    <xf numFmtId="0" fontId="43" fillId="3" borderId="0" xfId="0" applyFont="1" applyFill="1"/>
    <xf numFmtId="0" fontId="34" fillId="15" borderId="35" xfId="0" applyFont="1" applyFill="1" applyBorder="1" applyAlignment="1">
      <alignment horizontal="center" vertical="center" wrapText="1" readingOrder="1"/>
    </xf>
    <xf numFmtId="0" fontId="34" fillId="15" borderId="36"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Border="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9" xfId="2" applyFont="1" applyFill="1" applyBorder="1" applyProtection="1"/>
    <xf numFmtId="0" fontId="51" fillId="3" borderId="0" xfId="0" applyFont="1" applyFill="1" applyBorder="1" applyAlignment="1" applyProtection="1">
      <alignment horizontal="left" vertical="center" wrapText="1"/>
    </xf>
    <xf numFmtId="0" fontId="52" fillId="3" borderId="0" xfId="0" applyFont="1" applyFill="1" applyBorder="1" applyAlignment="1" applyProtection="1">
      <alignment horizontal="left" vertical="top" wrapText="1"/>
    </xf>
    <xf numFmtId="0" fontId="46" fillId="3" borderId="0" xfId="2" applyFont="1" applyFill="1" applyBorder="1" applyProtection="1"/>
    <xf numFmtId="0" fontId="46" fillId="3" borderId="10" xfId="2" applyFont="1" applyFill="1" applyBorder="1" applyProtection="1"/>
    <xf numFmtId="0" fontId="46" fillId="3" borderId="11" xfId="2" applyFont="1" applyFill="1" applyBorder="1" applyProtection="1"/>
    <xf numFmtId="0" fontId="46" fillId="3" borderId="13" xfId="2" applyFont="1" applyFill="1" applyBorder="1" applyProtection="1"/>
    <xf numFmtId="0" fontId="46" fillId="3" borderId="12" xfId="2" applyFont="1" applyFill="1" applyBorder="1" applyProtection="1"/>
    <xf numFmtId="0" fontId="50" fillId="3" borderId="0" xfId="2" applyFont="1" applyFill="1" applyBorder="1" applyAlignment="1" applyProtection="1">
      <alignment horizontal="left" vertical="center" wrapText="1"/>
    </xf>
    <xf numFmtId="0" fontId="46" fillId="3" borderId="0" xfId="2" applyFont="1" applyFill="1" applyBorder="1" applyAlignment="1" applyProtection="1">
      <alignment horizontal="left" vertical="center" wrapText="1"/>
    </xf>
    <xf numFmtId="0" fontId="46" fillId="3" borderId="0" xfId="2" quotePrefix="1" applyFont="1" applyFill="1" applyBorder="1" applyAlignment="1" applyProtection="1">
      <alignment horizontal="left" vertical="center" wrapText="1"/>
    </xf>
    <xf numFmtId="0" fontId="46" fillId="3" borderId="10" xfId="2" applyFont="1" applyFill="1" applyBorder="1" applyAlignment="1" applyProtection="1"/>
    <xf numFmtId="0" fontId="48" fillId="3" borderId="9" xfId="2" quotePrefix="1" applyFont="1" applyFill="1" applyBorder="1" applyAlignment="1" applyProtection="1">
      <alignment horizontal="left" vertical="top" wrapText="1"/>
    </xf>
    <xf numFmtId="0" fontId="49" fillId="3" borderId="0" xfId="2" quotePrefix="1" applyFont="1" applyFill="1" applyBorder="1" applyAlignment="1" applyProtection="1">
      <alignment horizontal="left" vertical="top" wrapText="1"/>
    </xf>
    <xf numFmtId="0" fontId="49" fillId="3" borderId="10" xfId="2" quotePrefix="1" applyFont="1" applyFill="1" applyBorder="1" applyAlignment="1" applyProtection="1">
      <alignment horizontal="left" vertical="top" wrapText="1"/>
    </xf>
    <xf numFmtId="0" fontId="56" fillId="0" borderId="2" xfId="0" applyFont="1" applyBorder="1" applyAlignment="1" applyProtection="1">
      <alignment horizontal="center" vertical="center"/>
    </xf>
    <xf numFmtId="0" fontId="56" fillId="0" borderId="68" xfId="0" applyFont="1" applyBorder="1" applyAlignment="1" applyProtection="1">
      <alignment horizontal="center" vertical="center"/>
    </xf>
    <xf numFmtId="0" fontId="57" fillId="0" borderId="2" xfId="0" applyFont="1" applyBorder="1" applyAlignment="1" applyProtection="1">
      <alignment horizontal="center" vertical="center"/>
    </xf>
    <xf numFmtId="0" fontId="57" fillId="0" borderId="68" xfId="0" applyFont="1" applyBorder="1" applyAlignment="1" applyProtection="1">
      <alignment horizontal="center" vertical="center"/>
    </xf>
    <xf numFmtId="0" fontId="33" fillId="0" borderId="2" xfId="0" applyFont="1" applyBorder="1" applyAlignment="1" applyProtection="1">
      <alignment horizontal="center" vertical="center"/>
    </xf>
    <xf numFmtId="0" fontId="0" fillId="0" borderId="68" xfId="0" applyFont="1" applyBorder="1" applyAlignment="1" applyProtection="1">
      <alignment horizontal="center" vertical="center" textRotation="90"/>
      <protection locked="0"/>
    </xf>
    <xf numFmtId="0" fontId="0" fillId="0" borderId="2" xfId="0" applyFont="1" applyBorder="1" applyAlignment="1" applyProtection="1">
      <alignment horizontal="center" vertical="center" textRotation="90"/>
      <protection locked="0"/>
    </xf>
    <xf numFmtId="0" fontId="4" fillId="3" borderId="4" xfId="0" applyFont="1" applyFill="1" applyBorder="1" applyAlignment="1" applyProtection="1">
      <alignment horizontal="center" vertical="center" textRotation="90"/>
      <protection locked="0"/>
    </xf>
    <xf numFmtId="0" fontId="4" fillId="0" borderId="4" xfId="0" applyFont="1" applyBorder="1" applyAlignment="1" applyProtection="1">
      <alignment horizontal="center" vertical="center" textRotation="90"/>
      <protection locked="0"/>
    </xf>
    <xf numFmtId="0" fontId="33" fillId="0" borderId="68" xfId="0" applyFont="1" applyBorder="1" applyAlignment="1" applyProtection="1">
      <alignment horizontal="center" vertical="center"/>
    </xf>
    <xf numFmtId="0" fontId="33" fillId="3" borderId="68" xfId="0" applyFont="1" applyFill="1" applyBorder="1" applyAlignment="1" applyProtection="1">
      <alignment horizontal="center" vertical="center" textRotation="90"/>
      <protection locked="0"/>
    </xf>
    <xf numFmtId="0" fontId="33" fillId="0" borderId="68" xfId="0" applyFont="1" applyBorder="1" applyAlignment="1" applyProtection="1">
      <alignment horizontal="center" vertical="center" textRotation="90"/>
      <protection locked="0"/>
    </xf>
    <xf numFmtId="9" fontId="33" fillId="17" borderId="68" xfId="0" applyNumberFormat="1" applyFont="1" applyFill="1" applyBorder="1" applyAlignment="1" applyProtection="1">
      <alignment horizontal="center" vertical="center"/>
      <protection hidden="1"/>
    </xf>
    <xf numFmtId="0" fontId="4" fillId="0" borderId="68" xfId="0" applyFont="1" applyBorder="1" applyAlignment="1" applyProtection="1">
      <alignment horizontal="justify" vertical="top" wrapText="1"/>
      <protection locked="0"/>
    </xf>
    <xf numFmtId="0" fontId="0" fillId="0" borderId="2" xfId="0" applyFont="1" applyFill="1" applyBorder="1" applyAlignment="1" applyProtection="1">
      <alignment horizontal="center" vertical="center" textRotation="90"/>
      <protection locked="0"/>
    </xf>
    <xf numFmtId="0" fontId="63" fillId="0" borderId="2" xfId="0" applyFont="1" applyBorder="1" applyAlignment="1" applyProtection="1">
      <alignment horizontal="center" vertical="center"/>
    </xf>
    <xf numFmtId="0" fontId="57" fillId="16" borderId="65" xfId="0" applyFont="1" applyFill="1" applyBorder="1" applyAlignment="1">
      <alignment horizontal="center" vertical="center" textRotation="90"/>
    </xf>
    <xf numFmtId="9" fontId="0" fillId="17" borderId="68" xfId="0" applyNumberFormat="1" applyFont="1" applyFill="1" applyBorder="1" applyAlignment="1" applyProtection="1">
      <alignment horizontal="center" vertical="center"/>
      <protection hidden="1"/>
    </xf>
    <xf numFmtId="164" fontId="0" fillId="0" borderId="68" xfId="1" applyNumberFormat="1" applyFont="1" applyBorder="1" applyAlignment="1">
      <alignment horizontal="center" vertical="top"/>
    </xf>
    <xf numFmtId="0" fontId="0" fillId="0" borderId="67" xfId="0" applyFont="1" applyBorder="1" applyAlignment="1" applyProtection="1">
      <alignment horizontal="center" vertical="center" textRotation="90"/>
      <protection locked="0"/>
    </xf>
    <xf numFmtId="14" fontId="0" fillId="0" borderId="68" xfId="0" applyNumberFormat="1" applyFont="1" applyBorder="1" applyAlignment="1" applyProtection="1">
      <alignment horizontal="center" vertical="top"/>
      <protection locked="0"/>
    </xf>
    <xf numFmtId="0" fontId="0" fillId="0" borderId="68" xfId="0" applyFont="1" applyBorder="1" applyAlignment="1" applyProtection="1">
      <alignment horizontal="center" vertical="top" wrapText="1"/>
      <protection locked="0"/>
    </xf>
    <xf numFmtId="0" fontId="0" fillId="0" borderId="69" xfId="0" applyFont="1" applyBorder="1" applyAlignment="1" applyProtection="1">
      <alignment horizontal="center" vertical="center"/>
      <protection locked="0"/>
    </xf>
    <xf numFmtId="0" fontId="0" fillId="3" borderId="0" xfId="0" applyFont="1" applyFill="1" applyAlignment="1">
      <alignment vertical="center"/>
    </xf>
    <xf numFmtId="0" fontId="0" fillId="0" borderId="0" xfId="0" applyFont="1" applyAlignment="1">
      <alignment vertical="center"/>
    </xf>
    <xf numFmtId="164" fontId="0" fillId="0" borderId="2" xfId="1" applyNumberFormat="1" applyFont="1" applyBorder="1" applyAlignment="1">
      <alignment horizontal="center" vertical="top"/>
    </xf>
    <xf numFmtId="0" fontId="0" fillId="0" borderId="3" xfId="0" applyFont="1" applyBorder="1" applyAlignment="1" applyProtection="1">
      <alignment horizontal="center" vertical="center" textRotation="90"/>
      <protection locked="0"/>
    </xf>
    <xf numFmtId="14" fontId="0" fillId="0" borderId="2" xfId="0" applyNumberFormat="1" applyFont="1" applyBorder="1" applyAlignment="1" applyProtection="1">
      <alignment horizontal="center" vertical="top"/>
      <protection locked="0"/>
    </xf>
    <xf numFmtId="0" fontId="0" fillId="0" borderId="2" xfId="0" applyFont="1" applyBorder="1" applyAlignment="1" applyProtection="1">
      <alignment horizontal="center" vertical="top" wrapText="1"/>
      <protection locked="0"/>
    </xf>
    <xf numFmtId="0" fontId="0" fillId="0" borderId="71" xfId="0" applyFont="1" applyBorder="1" applyAlignment="1" applyProtection="1">
      <alignment horizontal="center" vertical="center"/>
      <protection locked="0"/>
    </xf>
    <xf numFmtId="0" fontId="0" fillId="3" borderId="0" xfId="0" applyFont="1" applyFill="1"/>
    <xf numFmtId="0" fontId="0" fillId="0" borderId="0" xfId="0" applyFont="1"/>
    <xf numFmtId="9" fontId="0" fillId="17" borderId="2" xfId="0" applyNumberFormat="1" applyFont="1" applyFill="1" applyBorder="1" applyAlignment="1" applyProtection="1">
      <alignment horizontal="center" vertical="center"/>
      <protection hidden="1"/>
    </xf>
    <xf numFmtId="0" fontId="0" fillId="0" borderId="74" xfId="0" applyFont="1" applyBorder="1" applyAlignment="1" applyProtection="1">
      <alignment horizontal="center" vertical="center" textRotation="90"/>
      <protection locked="0"/>
    </xf>
    <xf numFmtId="9" fontId="0" fillId="17" borderId="74" xfId="0" applyNumberFormat="1" applyFont="1" applyFill="1" applyBorder="1" applyAlignment="1" applyProtection="1">
      <alignment horizontal="center" vertical="center"/>
      <protection hidden="1"/>
    </xf>
    <xf numFmtId="164" fontId="0" fillId="0" borderId="74" xfId="1" applyNumberFormat="1" applyFont="1" applyBorder="1" applyAlignment="1">
      <alignment horizontal="center" vertical="top"/>
    </xf>
    <xf numFmtId="14" fontId="0" fillId="0" borderId="74" xfId="0" applyNumberFormat="1" applyFont="1" applyBorder="1" applyAlignment="1" applyProtection="1">
      <alignment horizontal="center" vertical="top"/>
      <protection locked="0"/>
    </xf>
    <xf numFmtId="0" fontId="0" fillId="0" borderId="74" xfId="0" applyFont="1" applyBorder="1" applyAlignment="1" applyProtection="1">
      <alignment horizontal="center" vertical="top" wrapText="1"/>
      <protection locked="0"/>
    </xf>
    <xf numFmtId="0" fontId="0" fillId="0" borderId="75" xfId="0" applyFont="1" applyBorder="1" applyAlignment="1" applyProtection="1">
      <alignment horizontal="center" vertical="center"/>
      <protection locked="0"/>
    </xf>
    <xf numFmtId="0" fontId="0" fillId="0" borderId="68" xfId="0" applyFont="1" applyFill="1" applyBorder="1" applyAlignment="1" applyProtection="1">
      <alignment horizontal="center" vertical="center" textRotation="90"/>
      <protection locked="0"/>
    </xf>
    <xf numFmtId="0" fontId="0" fillId="0" borderId="67" xfId="0" applyFont="1" applyBorder="1" applyAlignment="1" applyProtection="1">
      <alignment horizontal="center" vertical="top" textRotation="90"/>
      <protection locked="0"/>
    </xf>
    <xf numFmtId="0" fontId="0" fillId="0" borderId="3" xfId="0" applyFont="1" applyBorder="1" applyAlignment="1" applyProtection="1">
      <alignment horizontal="center" vertical="top" textRotation="90"/>
      <protection locked="0"/>
    </xf>
    <xf numFmtId="0" fontId="0" fillId="0" borderId="2" xfId="0" applyFont="1" applyBorder="1" applyAlignment="1" applyProtection="1">
      <alignment horizontal="center" vertical="top"/>
    </xf>
    <xf numFmtId="0" fontId="0" fillId="0" borderId="2" xfId="0" applyFont="1" applyBorder="1" applyAlignment="1" applyProtection="1">
      <alignment horizontal="justify" vertical="top"/>
      <protection locked="0"/>
    </xf>
    <xf numFmtId="0" fontId="0" fillId="0" borderId="2" xfId="0" applyFont="1" applyBorder="1" applyAlignment="1" applyProtection="1">
      <alignment horizontal="center" vertical="top" textRotation="90"/>
      <protection locked="0"/>
    </xf>
    <xf numFmtId="0" fontId="0" fillId="0" borderId="2" xfId="0" applyFont="1" applyBorder="1" applyAlignment="1" applyProtection="1">
      <alignment horizontal="center" vertical="top"/>
      <protection locked="0"/>
    </xf>
    <xf numFmtId="0" fontId="0" fillId="0" borderId="71" xfId="0" applyFont="1" applyBorder="1" applyAlignment="1" applyProtection="1">
      <alignment horizontal="center" vertical="top"/>
      <protection locked="0"/>
    </xf>
    <xf numFmtId="0" fontId="4" fillId="0" borderId="2" xfId="0" applyFont="1" applyBorder="1" applyAlignment="1" applyProtection="1">
      <alignment horizontal="justify" vertical="top" wrapText="1"/>
      <protection locked="0"/>
    </xf>
    <xf numFmtId="0" fontId="0" fillId="0" borderId="74" xfId="0" applyFont="1" applyBorder="1" applyAlignment="1" applyProtection="1">
      <alignment horizontal="center" vertical="top"/>
    </xf>
    <xf numFmtId="0" fontId="4" fillId="0" borderId="74" xfId="0" applyFont="1" applyBorder="1" applyAlignment="1" applyProtection="1">
      <alignment horizontal="justify" vertical="top" wrapText="1"/>
      <protection locked="0"/>
    </xf>
    <xf numFmtId="0" fontId="0" fillId="0" borderId="74" xfId="0" applyFont="1" applyBorder="1" applyAlignment="1" applyProtection="1">
      <alignment horizontal="center" vertical="top" textRotation="90"/>
      <protection locked="0"/>
    </xf>
    <xf numFmtId="0" fontId="0" fillId="0" borderId="74" xfId="0" applyFont="1" applyBorder="1" applyAlignment="1" applyProtection="1">
      <alignment horizontal="center" vertical="top"/>
      <protection locked="0"/>
    </xf>
    <xf numFmtId="0" fontId="0" fillId="0" borderId="75" xfId="0" applyFont="1" applyBorder="1" applyAlignment="1" applyProtection="1">
      <alignment horizontal="center" vertical="top"/>
      <protection locked="0"/>
    </xf>
    <xf numFmtId="0" fontId="33" fillId="3" borderId="77" xfId="0" applyFont="1" applyFill="1" applyBorder="1" applyAlignment="1">
      <alignment vertical="center" wrapText="1"/>
    </xf>
    <xf numFmtId="164" fontId="0" fillId="0" borderId="68" xfId="1" applyNumberFormat="1" applyFont="1" applyBorder="1" applyAlignment="1">
      <alignment horizontal="center" vertical="center"/>
    </xf>
    <xf numFmtId="0" fontId="0" fillId="0" borderId="68" xfId="0" applyFont="1" applyBorder="1" applyAlignment="1" applyProtection="1">
      <alignment horizontal="center" vertical="center" wrapText="1"/>
      <protection locked="0"/>
    </xf>
    <xf numFmtId="0" fontId="33" fillId="3" borderId="65" xfId="0" applyFont="1" applyFill="1" applyBorder="1" applyAlignment="1">
      <alignment vertical="center" wrapText="1"/>
    </xf>
    <xf numFmtId="164" fontId="0" fillId="0" borderId="2" xfId="1" applyNumberFormat="1" applyFont="1" applyBorder="1" applyAlignment="1">
      <alignment horizontal="center" vertical="center"/>
    </xf>
    <xf numFmtId="0" fontId="0" fillId="0" borderId="2"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xf>
    <xf numFmtId="0" fontId="0" fillId="0" borderId="2" xfId="0" applyFont="1" applyBorder="1" applyAlignment="1" applyProtection="1">
      <alignment horizontal="justify" vertical="center"/>
      <protection locked="0"/>
    </xf>
    <xf numFmtId="0" fontId="0" fillId="0" borderId="2" xfId="0" applyFont="1" applyBorder="1" applyAlignment="1" applyProtection="1">
      <alignment horizontal="center" vertical="center"/>
      <protection locked="0"/>
    </xf>
    <xf numFmtId="0" fontId="4" fillId="0" borderId="2" xfId="0" applyFont="1" applyBorder="1" applyAlignment="1" applyProtection="1">
      <alignment horizontal="justify" vertical="center" wrapText="1"/>
      <protection locked="0"/>
    </xf>
    <xf numFmtId="0" fontId="0" fillId="0" borderId="74" xfId="0" applyFont="1" applyBorder="1" applyAlignment="1" applyProtection="1">
      <alignment horizontal="center" vertical="center"/>
    </xf>
    <xf numFmtId="0" fontId="4" fillId="0" borderId="74" xfId="0" applyFont="1" applyBorder="1" applyAlignment="1" applyProtection="1">
      <alignment horizontal="justify" vertical="center" wrapText="1"/>
      <protection locked="0"/>
    </xf>
    <xf numFmtId="164" fontId="0" fillId="0" borderId="74" xfId="1" applyNumberFormat="1" applyFont="1" applyBorder="1" applyAlignment="1">
      <alignment horizontal="center" vertical="center"/>
    </xf>
    <xf numFmtId="0" fontId="0" fillId="0" borderId="74" xfId="0" applyFont="1" applyBorder="1" applyAlignment="1" applyProtection="1">
      <alignment horizontal="center" vertical="center" wrapText="1"/>
      <protection locked="0"/>
    </xf>
    <xf numFmtId="0" fontId="0" fillId="0" borderId="74" xfId="0" applyFont="1" applyBorder="1" applyAlignment="1" applyProtection="1">
      <alignment horizontal="center" vertical="center"/>
      <protection locked="0"/>
    </xf>
    <xf numFmtId="0" fontId="63" fillId="0" borderId="68" xfId="0" applyFont="1" applyBorder="1" applyAlignment="1" applyProtection="1">
      <alignment horizontal="center" vertical="center"/>
    </xf>
    <xf numFmtId="0" fontId="33" fillId="0" borderId="77" xfId="0" applyFont="1" applyFill="1" applyBorder="1" applyAlignment="1">
      <alignment horizontal="left" vertical="top" wrapText="1"/>
    </xf>
    <xf numFmtId="0" fontId="33" fillId="0" borderId="68" xfId="0" applyFont="1" applyBorder="1" applyAlignment="1" applyProtection="1">
      <alignment horizontal="left" vertical="top" wrapText="1"/>
      <protection locked="0"/>
    </xf>
    <xf numFmtId="0" fontId="33" fillId="3" borderId="23"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0" fillId="0" borderId="68" xfId="0" applyFont="1" applyBorder="1" applyAlignment="1" applyProtection="1">
      <alignment horizontal="center" vertical="top"/>
    </xf>
    <xf numFmtId="0" fontId="0" fillId="0" borderId="68" xfId="0" applyFont="1" applyBorder="1" applyAlignment="1" applyProtection="1">
      <alignment horizontal="center" vertical="top" textRotation="90"/>
      <protection locked="0"/>
    </xf>
    <xf numFmtId="0" fontId="0" fillId="0" borderId="68" xfId="0" applyFont="1" applyBorder="1" applyAlignment="1" applyProtection="1">
      <alignment horizontal="center" vertical="top"/>
      <protection locked="0"/>
    </xf>
    <xf numFmtId="0" fontId="0" fillId="0" borderId="69" xfId="0" applyFont="1" applyBorder="1" applyAlignment="1" applyProtection="1">
      <alignment horizontal="center" vertical="top"/>
      <protection locked="0"/>
    </xf>
    <xf numFmtId="0" fontId="0" fillId="17" borderId="74" xfId="0" applyFont="1" applyFill="1" applyBorder="1" applyAlignment="1" applyProtection="1">
      <alignment horizontal="center" vertical="center"/>
      <protection hidden="1"/>
    </xf>
    <xf numFmtId="0" fontId="0" fillId="17" borderId="2" xfId="0" applyFont="1" applyFill="1" applyBorder="1" applyAlignment="1" applyProtection="1">
      <alignment horizontal="center" vertical="center"/>
      <protection hidden="1"/>
    </xf>
    <xf numFmtId="0" fontId="33" fillId="17" borderId="68" xfId="0" applyFont="1" applyFill="1" applyBorder="1" applyAlignment="1" applyProtection="1">
      <alignment horizontal="center" vertical="center"/>
      <protection hidden="1"/>
    </xf>
    <xf numFmtId="0" fontId="33" fillId="17" borderId="2" xfId="0" applyFont="1" applyFill="1" applyBorder="1" applyAlignment="1" applyProtection="1">
      <alignment horizontal="center" vertical="center"/>
      <protection hidden="1"/>
    </xf>
    <xf numFmtId="0" fontId="0" fillId="17" borderId="68" xfId="0" applyFont="1" applyFill="1" applyBorder="1" applyAlignment="1" applyProtection="1">
      <alignment horizontal="center" vertical="center"/>
      <protection hidden="1"/>
    </xf>
    <xf numFmtId="0" fontId="0" fillId="17" borderId="2" xfId="0" applyFont="1" applyFill="1" applyBorder="1" applyAlignment="1" applyProtection="1">
      <alignment horizontal="center" vertical="top"/>
      <protection hidden="1"/>
    </xf>
    <xf numFmtId="0" fontId="0" fillId="17" borderId="74" xfId="0" applyFont="1" applyFill="1" applyBorder="1" applyAlignment="1" applyProtection="1">
      <alignment horizontal="center" vertical="top"/>
      <protection hidden="1"/>
    </xf>
    <xf numFmtId="0" fontId="0" fillId="17" borderId="68" xfId="0" applyFont="1" applyFill="1" applyBorder="1" applyAlignment="1" applyProtection="1">
      <alignment horizontal="center" vertical="top"/>
      <protection hidden="1"/>
    </xf>
    <xf numFmtId="0" fontId="59" fillId="17" borderId="2" xfId="0" applyFont="1" applyFill="1" applyBorder="1" applyAlignment="1" applyProtection="1">
      <alignment horizontal="center" vertical="center" textRotation="90" wrapText="1"/>
      <protection hidden="1"/>
    </xf>
    <xf numFmtId="9" fontId="0" fillId="17" borderId="3" xfId="0" applyNumberFormat="1" applyFont="1" applyFill="1" applyBorder="1" applyAlignment="1" applyProtection="1">
      <alignment horizontal="center" vertical="center"/>
      <protection hidden="1"/>
    </xf>
    <xf numFmtId="0" fontId="59" fillId="17" borderId="2" xfId="0" applyFont="1" applyFill="1" applyBorder="1" applyAlignment="1" applyProtection="1">
      <alignment horizontal="center" vertical="center" textRotation="90"/>
      <protection hidden="1"/>
    </xf>
    <xf numFmtId="0" fontId="59" fillId="17" borderId="74" xfId="0" applyFont="1" applyFill="1" applyBorder="1" applyAlignment="1" applyProtection="1">
      <alignment horizontal="center" vertical="center" textRotation="90" wrapText="1"/>
      <protection hidden="1"/>
    </xf>
    <xf numFmtId="0" fontId="59" fillId="17" borderId="74" xfId="0" applyFont="1" applyFill="1" applyBorder="1" applyAlignment="1" applyProtection="1">
      <alignment horizontal="center" vertical="center" textRotation="90"/>
      <protection hidden="1"/>
    </xf>
    <xf numFmtId="0" fontId="59" fillId="17" borderId="68" xfId="0" applyFont="1" applyFill="1" applyBorder="1" applyAlignment="1" applyProtection="1">
      <alignment horizontal="center" vertical="center" textRotation="90" wrapText="1"/>
      <protection hidden="1"/>
    </xf>
    <xf numFmtId="9" fontId="0" fillId="17" borderId="67" xfId="0" applyNumberFormat="1" applyFont="1" applyFill="1" applyBorder="1" applyAlignment="1" applyProtection="1">
      <alignment horizontal="center" vertical="center"/>
      <protection hidden="1"/>
    </xf>
    <xf numFmtId="0" fontId="59" fillId="17" borderId="68" xfId="0" applyFont="1" applyFill="1" applyBorder="1" applyAlignment="1" applyProtection="1">
      <alignment horizontal="center" vertical="center" textRotation="90"/>
      <protection hidden="1"/>
    </xf>
    <xf numFmtId="0" fontId="59" fillId="17" borderId="2" xfId="0" applyFont="1" applyFill="1" applyBorder="1" applyAlignment="1" applyProtection="1">
      <alignment horizontal="center" vertical="top" textRotation="90" wrapText="1"/>
      <protection hidden="1"/>
    </xf>
    <xf numFmtId="9" fontId="0" fillId="17" borderId="3" xfId="0" applyNumberFormat="1" applyFont="1" applyFill="1" applyBorder="1" applyAlignment="1" applyProtection="1">
      <alignment horizontal="center" vertical="top"/>
      <protection hidden="1"/>
    </xf>
    <xf numFmtId="0" fontId="59" fillId="17" borderId="2" xfId="0" applyFont="1" applyFill="1" applyBorder="1" applyAlignment="1" applyProtection="1">
      <alignment horizontal="center" vertical="top" textRotation="90"/>
      <protection hidden="1"/>
    </xf>
    <xf numFmtId="0" fontId="59" fillId="17" borderId="74" xfId="0" applyFont="1" applyFill="1" applyBorder="1" applyAlignment="1" applyProtection="1">
      <alignment horizontal="center" vertical="top" textRotation="90" wrapText="1"/>
      <protection hidden="1"/>
    </xf>
    <xf numFmtId="9" fontId="0" fillId="17" borderId="74" xfId="0" applyNumberFormat="1" applyFont="1" applyFill="1" applyBorder="1" applyAlignment="1" applyProtection="1">
      <alignment horizontal="center" vertical="top"/>
      <protection hidden="1"/>
    </xf>
    <xf numFmtId="0" fontId="59" fillId="17" borderId="74" xfId="0" applyFont="1" applyFill="1" applyBorder="1" applyAlignment="1" applyProtection="1">
      <alignment horizontal="center" vertical="top" textRotation="90"/>
      <protection hidden="1"/>
    </xf>
    <xf numFmtId="0" fontId="59" fillId="17" borderId="68" xfId="0" applyFont="1" applyFill="1" applyBorder="1" applyAlignment="1" applyProtection="1">
      <alignment horizontal="center" vertical="top" textRotation="90" wrapText="1"/>
      <protection hidden="1"/>
    </xf>
    <xf numFmtId="9" fontId="0" fillId="17" borderId="67" xfId="0" applyNumberFormat="1" applyFont="1" applyFill="1" applyBorder="1" applyAlignment="1" applyProtection="1">
      <alignment horizontal="center" vertical="top"/>
      <protection hidden="1"/>
    </xf>
    <xf numFmtId="0" fontId="59" fillId="17" borderId="68" xfId="0" applyFont="1" applyFill="1" applyBorder="1" applyAlignment="1" applyProtection="1">
      <alignment horizontal="center" vertical="top" textRotation="90"/>
      <protection hidden="1"/>
    </xf>
    <xf numFmtId="9" fontId="33" fillId="17" borderId="2" xfId="0" applyNumberFormat="1" applyFont="1" applyFill="1" applyBorder="1" applyAlignment="1" applyProtection="1">
      <alignment horizontal="center" vertical="center"/>
      <protection hidden="1"/>
    </xf>
    <xf numFmtId="9" fontId="0" fillId="17" borderId="2" xfId="0" applyNumberFormat="1" applyFont="1" applyFill="1" applyBorder="1" applyAlignment="1" applyProtection="1">
      <alignment horizontal="center" vertical="top"/>
      <protection hidden="1"/>
    </xf>
    <xf numFmtId="9" fontId="0" fillId="17" borderId="68" xfId="0" applyNumberFormat="1" applyFont="1" applyFill="1" applyBorder="1" applyAlignment="1" applyProtection="1">
      <alignment horizontal="center" vertical="top"/>
      <protection hidden="1"/>
    </xf>
    <xf numFmtId="0" fontId="55" fillId="3" borderId="14" xfId="0" applyFont="1" applyFill="1" applyBorder="1" applyAlignment="1">
      <alignment vertical="center"/>
    </xf>
    <xf numFmtId="0" fontId="55" fillId="3" borderId="8" xfId="0" applyFont="1" applyFill="1" applyBorder="1" applyAlignment="1">
      <alignment vertical="center"/>
    </xf>
    <xf numFmtId="0" fontId="55" fillId="3" borderId="13" xfId="0" applyFont="1" applyFill="1" applyBorder="1" applyAlignment="1">
      <alignment vertical="center"/>
    </xf>
    <xf numFmtId="0" fontId="55" fillId="3" borderId="12" xfId="0" applyFont="1" applyFill="1" applyBorder="1" applyAlignment="1">
      <alignment vertical="center"/>
    </xf>
    <xf numFmtId="0" fontId="0" fillId="3" borderId="91" xfId="0" applyFont="1" applyFill="1" applyBorder="1" applyAlignment="1">
      <alignment horizontal="center" vertical="center" wrapText="1"/>
    </xf>
    <xf numFmtId="0" fontId="0" fillId="0" borderId="4" xfId="0" applyFont="1" applyBorder="1" applyAlignment="1" applyProtection="1">
      <alignment horizontal="left" vertical="center" wrapText="1"/>
      <protection locked="0"/>
    </xf>
    <xf numFmtId="0" fontId="0" fillId="0" borderId="92" xfId="0" applyFont="1" applyBorder="1" applyAlignment="1" applyProtection="1">
      <alignment horizontal="left" vertical="center" wrapText="1"/>
      <protection locked="0"/>
    </xf>
    <xf numFmtId="0" fontId="0" fillId="3" borderId="59" xfId="0" applyFont="1" applyFill="1" applyBorder="1" applyAlignment="1">
      <alignment horizontal="center" vertical="center" wrapText="1"/>
    </xf>
    <xf numFmtId="0" fontId="0" fillId="0" borderId="92"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textRotation="90"/>
      <protection locked="0"/>
    </xf>
    <xf numFmtId="0" fontId="0" fillId="0" borderId="92" xfId="0" applyFont="1" applyBorder="1" applyAlignment="1" applyProtection="1">
      <alignment horizontal="center" vertical="center" textRotation="90"/>
      <protection locked="0"/>
    </xf>
    <xf numFmtId="0" fontId="0" fillId="0" borderId="91" xfId="0" applyFont="1" applyBorder="1" applyAlignment="1" applyProtection="1">
      <alignment horizontal="center" vertical="center" textRotation="90"/>
      <protection locked="0"/>
    </xf>
    <xf numFmtId="0" fontId="0" fillId="0" borderId="97" xfId="0" applyFont="1" applyBorder="1" applyAlignment="1" applyProtection="1">
      <alignment horizontal="center" vertical="center" textRotation="90"/>
      <protection locked="0"/>
    </xf>
    <xf numFmtId="0" fontId="0" fillId="0" borderId="96" xfId="0" applyFont="1" applyBorder="1" applyAlignment="1" applyProtection="1">
      <alignment horizontal="center" vertical="center" textRotation="90"/>
      <protection locked="0"/>
    </xf>
    <xf numFmtId="0" fontId="33" fillId="17" borderId="98" xfId="0" applyFont="1" applyFill="1" applyBorder="1" applyAlignment="1" applyProtection="1">
      <alignment horizontal="center" vertical="center"/>
      <protection hidden="1"/>
    </xf>
    <xf numFmtId="0" fontId="33" fillId="17" borderId="99" xfId="0" applyFont="1" applyFill="1" applyBorder="1" applyAlignment="1" applyProtection="1">
      <alignment horizontal="center" vertical="center"/>
      <protection hidden="1"/>
    </xf>
    <xf numFmtId="0" fontId="0" fillId="3" borderId="100" xfId="0" applyFont="1" applyFill="1" applyBorder="1" applyAlignment="1">
      <alignment horizontal="left" vertical="center" wrapText="1"/>
    </xf>
    <xf numFmtId="0" fontId="0" fillId="3" borderId="93" xfId="0" applyFont="1" applyFill="1" applyBorder="1" applyAlignment="1">
      <alignment horizontal="left" vertical="center" wrapText="1"/>
    </xf>
    <xf numFmtId="0" fontId="0" fillId="0" borderId="5" xfId="0" applyFont="1" applyBorder="1" applyAlignment="1" applyProtection="1">
      <alignment horizontal="center" vertical="center" textRotation="90"/>
      <protection locked="0"/>
    </xf>
    <xf numFmtId="0" fontId="13" fillId="0" borderId="4" xfId="0" applyFont="1" applyBorder="1" applyAlignment="1" applyProtection="1">
      <alignment horizontal="left" vertical="center" wrapText="1"/>
      <protection locked="0"/>
    </xf>
    <xf numFmtId="0" fontId="13" fillId="0" borderId="4" xfId="0" applyFont="1" applyBorder="1" applyAlignment="1" applyProtection="1">
      <alignment horizontal="left" vertical="top" wrapText="1"/>
      <protection locked="0"/>
    </xf>
    <xf numFmtId="0" fontId="0" fillId="0" borderId="67" xfId="0"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14" fontId="0" fillId="0" borderId="94" xfId="0" applyNumberFormat="1" applyFont="1" applyBorder="1" applyAlignment="1" applyProtection="1">
      <alignment horizontal="center" vertical="center"/>
      <protection locked="0"/>
    </xf>
    <xf numFmtId="14" fontId="0" fillId="0" borderId="110" xfId="0" applyNumberFormat="1" applyFont="1" applyBorder="1" applyAlignment="1" applyProtection="1">
      <alignment horizontal="center" vertical="center"/>
      <protection locked="0"/>
    </xf>
    <xf numFmtId="14" fontId="0" fillId="0" borderId="111" xfId="0" applyNumberFormat="1" applyFont="1" applyBorder="1" applyAlignment="1" applyProtection="1">
      <alignment horizontal="center" vertical="center"/>
      <protection locked="0"/>
    </xf>
    <xf numFmtId="14" fontId="0" fillId="0" borderId="110" xfId="0" applyNumberFormat="1" applyFont="1" applyBorder="1" applyAlignment="1" applyProtection="1">
      <alignment horizontal="center" vertical="top"/>
      <protection locked="0"/>
    </xf>
    <xf numFmtId="14" fontId="0" fillId="0" borderId="111" xfId="0" applyNumberFormat="1" applyFont="1" applyBorder="1" applyAlignment="1" applyProtection="1">
      <alignment horizontal="center" vertical="top"/>
      <protection locked="0"/>
    </xf>
    <xf numFmtId="14" fontId="0" fillId="0" borderId="94" xfId="0" applyNumberFormat="1" applyFont="1" applyBorder="1" applyAlignment="1" applyProtection="1">
      <alignment horizontal="center" vertical="top"/>
      <protection locked="0"/>
    </xf>
    <xf numFmtId="0" fontId="0" fillId="3" borderId="9" xfId="0" applyFont="1" applyFill="1" applyBorder="1" applyAlignment="1">
      <alignment horizontal="center" vertical="center"/>
    </xf>
    <xf numFmtId="0" fontId="0" fillId="3" borderId="0" xfId="0" applyFont="1" applyFill="1" applyBorder="1" applyAlignment="1">
      <alignment horizontal="left" vertical="center"/>
    </xf>
    <xf numFmtId="0" fontId="0" fillId="3" borderId="0" xfId="0" applyFont="1" applyFill="1" applyBorder="1" applyAlignment="1">
      <alignment horizontal="center" vertical="center"/>
    </xf>
    <xf numFmtId="0" fontId="0" fillId="3" borderId="0" xfId="0" applyFont="1" applyFill="1" applyBorder="1"/>
    <xf numFmtId="0" fontId="0" fillId="3" borderId="0" xfId="0" applyFont="1" applyFill="1" applyBorder="1" applyAlignment="1">
      <alignment horizontal="center"/>
    </xf>
    <xf numFmtId="0" fontId="0" fillId="3" borderId="10" xfId="0" applyFont="1" applyFill="1" applyBorder="1"/>
    <xf numFmtId="0" fontId="59" fillId="3" borderId="0" xfId="0" applyFont="1" applyFill="1" applyAlignment="1">
      <alignment horizontal="center" vertical="center"/>
    </xf>
    <xf numFmtId="0" fontId="59" fillId="2" borderId="0" xfId="0" applyFont="1" applyFill="1" applyAlignment="1">
      <alignment horizontal="center" vertical="center"/>
    </xf>
    <xf numFmtId="164" fontId="0" fillId="9" borderId="2" xfId="1" applyNumberFormat="1" applyFont="1" applyFill="1" applyBorder="1" applyAlignment="1">
      <alignment horizontal="center" vertical="top"/>
    </xf>
    <xf numFmtId="9" fontId="13" fillId="17" borderId="3" xfId="0" applyNumberFormat="1" applyFont="1" applyFill="1" applyBorder="1" applyAlignment="1" applyProtection="1">
      <alignment horizontal="center" vertical="top"/>
      <protection hidden="1"/>
    </xf>
    <xf numFmtId="0" fontId="13" fillId="0" borderId="3" xfId="0" applyFont="1" applyBorder="1" applyAlignment="1" applyProtection="1">
      <alignment horizontal="center" vertical="top" textRotation="90"/>
      <protection locked="0"/>
    </xf>
    <xf numFmtId="0" fontId="0" fillId="0" borderId="73" xfId="0" applyFont="1" applyBorder="1" applyAlignment="1" applyProtection="1">
      <alignment horizontal="center" vertical="top" textRotation="90"/>
      <protection locked="0"/>
    </xf>
    <xf numFmtId="0" fontId="33" fillId="3" borderId="77" xfId="0" applyFont="1" applyFill="1" applyBorder="1" applyAlignment="1">
      <alignment horizontal="left" vertical="center" wrapText="1"/>
    </xf>
    <xf numFmtId="0" fontId="0" fillId="3" borderId="68" xfId="0" applyFont="1" applyFill="1" applyBorder="1" applyAlignment="1" applyProtection="1">
      <alignment horizontal="center" vertical="top" wrapText="1"/>
      <protection locked="0"/>
    </xf>
    <xf numFmtId="0" fontId="33" fillId="3" borderId="23" xfId="0" applyFont="1" applyFill="1" applyBorder="1" applyAlignment="1">
      <alignment horizontal="center" vertical="top" wrapText="1"/>
    </xf>
    <xf numFmtId="0" fontId="0" fillId="3" borderId="74" xfId="0" applyFont="1" applyFill="1" applyBorder="1" applyAlignment="1" applyProtection="1">
      <alignment horizontal="center" vertical="top" wrapText="1"/>
      <protection locked="0"/>
    </xf>
    <xf numFmtId="0" fontId="0" fillId="3" borderId="74" xfId="0" applyFont="1" applyFill="1" applyBorder="1" applyAlignment="1" applyProtection="1">
      <alignment horizontal="center" vertical="top"/>
      <protection locked="0"/>
    </xf>
    <xf numFmtId="0" fontId="33" fillId="3" borderId="78" xfId="0" applyFont="1" applyFill="1" applyBorder="1" applyAlignment="1">
      <alignment horizontal="left" vertical="top" wrapText="1"/>
    </xf>
    <xf numFmtId="0" fontId="33" fillId="3" borderId="78" xfId="0" applyFont="1" applyFill="1" applyBorder="1" applyAlignment="1">
      <alignment horizontal="center" vertical="center" wrapText="1"/>
    </xf>
    <xf numFmtId="0" fontId="0" fillId="0" borderId="87" xfId="0" applyFont="1" applyBorder="1" applyAlignment="1">
      <alignment horizontal="center" vertical="center"/>
    </xf>
    <xf numFmtId="0" fontId="59"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center"/>
    </xf>
    <xf numFmtId="0" fontId="56" fillId="0" borderId="94" xfId="0" applyFont="1" applyBorder="1" applyAlignment="1" applyProtection="1">
      <alignment horizontal="center" vertical="center"/>
    </xf>
    <xf numFmtId="0" fontId="56" fillId="0" borderId="101" xfId="0" applyFont="1" applyBorder="1" applyAlignment="1" applyProtection="1">
      <alignment horizontal="center" vertical="center"/>
    </xf>
    <xf numFmtId="164" fontId="0" fillId="3" borderId="2" xfId="1" applyNumberFormat="1" applyFont="1" applyFill="1" applyBorder="1" applyAlignment="1">
      <alignment horizontal="center" vertical="center"/>
    </xf>
    <xf numFmtId="164" fontId="13" fillId="0" borderId="2" xfId="1" applyNumberFormat="1" applyFont="1" applyBorder="1" applyAlignment="1">
      <alignment horizontal="center" vertical="center"/>
    </xf>
    <xf numFmtId="0" fontId="64" fillId="17" borderId="2" xfId="0" applyFont="1" applyFill="1" applyBorder="1" applyAlignment="1" applyProtection="1">
      <alignment horizontal="center" vertical="center" textRotation="90"/>
      <protection hidden="1"/>
    </xf>
    <xf numFmtId="0" fontId="64" fillId="17" borderId="2" xfId="0" applyFont="1" applyFill="1" applyBorder="1" applyAlignment="1" applyProtection="1">
      <alignment horizontal="center" vertical="center" textRotation="90" wrapText="1"/>
      <protection hidden="1"/>
    </xf>
    <xf numFmtId="0" fontId="64" fillId="17" borderId="2" xfId="0" applyFont="1" applyFill="1" applyBorder="1" applyAlignment="1" applyProtection="1">
      <alignment horizontal="center" textRotation="90" wrapText="1"/>
      <protection hidden="1"/>
    </xf>
    <xf numFmtId="0" fontId="70" fillId="0" borderId="68" xfId="0" applyFont="1" applyBorder="1" applyAlignment="1" applyProtection="1">
      <alignment horizontal="center" vertical="center"/>
    </xf>
    <xf numFmtId="0" fontId="69" fillId="0" borderId="68" xfId="0" applyFont="1" applyBorder="1" applyAlignment="1" applyProtection="1">
      <alignment horizontal="left" vertical="center" wrapText="1"/>
      <protection locked="0"/>
    </xf>
    <xf numFmtId="0" fontId="69" fillId="17" borderId="68" xfId="0" applyFont="1" applyFill="1" applyBorder="1" applyAlignment="1" applyProtection="1">
      <alignment horizontal="center" vertical="center"/>
      <protection hidden="1"/>
    </xf>
    <xf numFmtId="0" fontId="69" fillId="3" borderId="68" xfId="0" applyFont="1" applyFill="1" applyBorder="1" applyAlignment="1" applyProtection="1">
      <alignment horizontal="center" vertical="center" textRotation="90"/>
      <protection locked="0"/>
    </xf>
    <xf numFmtId="0" fontId="69" fillId="0" borderId="68" xfId="0" applyFont="1" applyBorder="1" applyAlignment="1" applyProtection="1">
      <alignment horizontal="center" vertical="center" textRotation="90"/>
      <protection locked="0"/>
    </xf>
    <xf numFmtId="9" fontId="69" fillId="17" borderId="68" xfId="0" applyNumberFormat="1" applyFont="1" applyFill="1" applyBorder="1" applyAlignment="1" applyProtection="1">
      <alignment horizontal="center" vertical="center"/>
      <protection hidden="1"/>
    </xf>
    <xf numFmtId="164" fontId="69" fillId="0" borderId="68" xfId="1" applyNumberFormat="1" applyFont="1" applyBorder="1" applyAlignment="1">
      <alignment horizontal="center" vertical="center"/>
    </xf>
    <xf numFmtId="0" fontId="68" fillId="17" borderId="68" xfId="0" applyFont="1" applyFill="1" applyBorder="1" applyAlignment="1" applyProtection="1">
      <alignment horizontal="center" vertical="center" textRotation="90" wrapText="1"/>
      <protection hidden="1"/>
    </xf>
    <xf numFmtId="9" fontId="69" fillId="17" borderId="67" xfId="0" applyNumberFormat="1" applyFont="1" applyFill="1" applyBorder="1" applyAlignment="1" applyProtection="1">
      <alignment horizontal="center" vertical="center"/>
      <protection hidden="1"/>
    </xf>
    <xf numFmtId="0" fontId="68" fillId="17" borderId="68" xfId="0" applyFont="1" applyFill="1" applyBorder="1" applyAlignment="1" applyProtection="1">
      <alignment horizontal="center" vertical="center" textRotation="90"/>
      <protection hidden="1"/>
    </xf>
    <xf numFmtId="0" fontId="69" fillId="0" borderId="67" xfId="0" applyFont="1" applyBorder="1" applyAlignment="1" applyProtection="1">
      <alignment horizontal="center" vertical="center" textRotation="90"/>
      <protection locked="0"/>
    </xf>
    <xf numFmtId="0" fontId="66" fillId="0" borderId="68" xfId="0" applyFont="1" applyBorder="1" applyAlignment="1" applyProtection="1">
      <alignment horizontal="left" vertical="center" wrapText="1"/>
      <protection locked="0"/>
    </xf>
    <xf numFmtId="0" fontId="66" fillId="3" borderId="39" xfId="0" applyFont="1" applyFill="1" applyBorder="1" applyAlignment="1">
      <alignment horizontal="center" vertical="center" wrapText="1"/>
    </xf>
    <xf numFmtId="14" fontId="66" fillId="0" borderId="94" xfId="0" applyNumberFormat="1" applyFont="1" applyBorder="1" applyAlignment="1" applyProtection="1">
      <alignment horizontal="center" vertical="center"/>
      <protection locked="0"/>
    </xf>
    <xf numFmtId="0" fontId="66" fillId="0" borderId="23" xfId="0" applyFont="1" applyBorder="1" applyAlignment="1" applyProtection="1">
      <alignment horizontal="center" vertical="center" wrapText="1"/>
      <protection locked="0"/>
    </xf>
    <xf numFmtId="0" fontId="69" fillId="0" borderId="69" xfId="0" applyFont="1" applyBorder="1" applyAlignment="1" applyProtection="1">
      <alignment horizontal="center" vertical="center"/>
      <protection locked="0"/>
    </xf>
    <xf numFmtId="0" fontId="70" fillId="0" borderId="2" xfId="0" applyFont="1" applyBorder="1" applyAlignment="1" applyProtection="1">
      <alignment horizontal="center" vertical="center"/>
    </xf>
    <xf numFmtId="0" fontId="66" fillId="3" borderId="23" xfId="0" applyFont="1" applyFill="1" applyBorder="1" applyAlignment="1">
      <alignment horizontal="left" vertical="center" wrapText="1"/>
    </xf>
    <xf numFmtId="0" fontId="72" fillId="17" borderId="2" xfId="0" applyFont="1" applyFill="1" applyBorder="1" applyAlignment="1" applyProtection="1">
      <alignment horizontal="center" vertical="center"/>
      <protection hidden="1"/>
    </xf>
    <xf numFmtId="0" fontId="69" fillId="3" borderId="2" xfId="0" applyFont="1" applyFill="1" applyBorder="1" applyAlignment="1" applyProtection="1">
      <alignment horizontal="center" vertical="center" textRotation="90"/>
      <protection locked="0"/>
    </xf>
    <xf numFmtId="0" fontId="72" fillId="0" borderId="2" xfId="0" applyFont="1" applyBorder="1" applyAlignment="1" applyProtection="1">
      <alignment horizontal="center" vertical="center" textRotation="90"/>
      <protection locked="0"/>
    </xf>
    <xf numFmtId="9" fontId="72" fillId="17" borderId="2" xfId="0" applyNumberFormat="1" applyFont="1" applyFill="1" applyBorder="1" applyAlignment="1" applyProtection="1">
      <alignment horizontal="center" vertical="center"/>
      <protection hidden="1"/>
    </xf>
    <xf numFmtId="0" fontId="69" fillId="0" borderId="2" xfId="0" applyFont="1" applyBorder="1" applyAlignment="1" applyProtection="1">
      <alignment horizontal="center" vertical="center" textRotation="90"/>
      <protection locked="0"/>
    </xf>
    <xf numFmtId="164" fontId="69" fillId="0" borderId="2" xfId="1" applyNumberFormat="1" applyFont="1" applyBorder="1" applyAlignment="1">
      <alignment horizontal="center" vertical="center"/>
    </xf>
    <xf numFmtId="0" fontId="68" fillId="17" borderId="2" xfId="0" applyFont="1" applyFill="1" applyBorder="1" applyAlignment="1" applyProtection="1">
      <alignment horizontal="center" vertical="center" textRotation="90" wrapText="1"/>
      <protection hidden="1"/>
    </xf>
    <xf numFmtId="9" fontId="69" fillId="17" borderId="3" xfId="0" applyNumberFormat="1" applyFont="1" applyFill="1" applyBorder="1" applyAlignment="1" applyProtection="1">
      <alignment horizontal="center" vertical="center"/>
      <protection hidden="1"/>
    </xf>
    <xf numFmtId="0" fontId="68" fillId="17" borderId="2" xfId="0" applyFont="1" applyFill="1" applyBorder="1" applyAlignment="1" applyProtection="1">
      <alignment horizontal="center" vertical="center" textRotation="90"/>
      <protection hidden="1"/>
    </xf>
    <xf numFmtId="0" fontId="69" fillId="0" borderId="3" xfId="0" applyFont="1" applyBorder="1" applyAlignment="1" applyProtection="1">
      <alignment horizontal="center" vertical="center" textRotation="90"/>
      <protection locked="0"/>
    </xf>
    <xf numFmtId="0" fontId="69" fillId="0" borderId="23" xfId="0" applyFont="1" applyFill="1" applyBorder="1" applyAlignment="1">
      <alignment horizontal="center" vertical="center" wrapText="1"/>
    </xf>
    <xf numFmtId="0" fontId="69" fillId="3" borderId="81" xfId="0" applyFont="1" applyFill="1" applyBorder="1" applyAlignment="1">
      <alignment horizontal="center" vertical="center" wrapText="1"/>
    </xf>
    <xf numFmtId="14" fontId="69" fillId="0" borderId="110" xfId="0" applyNumberFormat="1" applyFont="1" applyBorder="1" applyAlignment="1" applyProtection="1">
      <alignment horizontal="center" vertical="center"/>
      <protection locked="0"/>
    </xf>
    <xf numFmtId="0" fontId="69" fillId="0" borderId="71" xfId="0" applyFont="1" applyBorder="1" applyAlignment="1" applyProtection="1">
      <alignment horizontal="center" vertical="center"/>
      <protection locked="0"/>
    </xf>
    <xf numFmtId="0" fontId="69" fillId="3" borderId="23" xfId="0" applyFont="1" applyFill="1" applyBorder="1" applyAlignment="1">
      <alignment horizontal="left" vertical="center" wrapText="1"/>
    </xf>
    <xf numFmtId="0" fontId="69" fillId="17" borderId="2" xfId="0" applyFont="1" applyFill="1" applyBorder="1" applyAlignment="1" applyProtection="1">
      <alignment horizontal="center" vertical="center"/>
      <protection hidden="1"/>
    </xf>
    <xf numFmtId="9" fontId="69" fillId="17" borderId="2" xfId="0" applyNumberFormat="1" applyFont="1" applyFill="1" applyBorder="1" applyAlignment="1" applyProtection="1">
      <alignment horizontal="center" vertical="center"/>
      <protection hidden="1"/>
    </xf>
    <xf numFmtId="0" fontId="68" fillId="0" borderId="2" xfId="0" applyFont="1" applyBorder="1" applyAlignment="1" applyProtection="1">
      <alignment horizontal="center" vertical="center"/>
    </xf>
    <xf numFmtId="0" fontId="69" fillId="3" borderId="23" xfId="0" applyFont="1" applyFill="1" applyBorder="1" applyAlignment="1">
      <alignment horizontal="center" vertical="center" wrapText="1"/>
    </xf>
    <xf numFmtId="0" fontId="69" fillId="3" borderId="79" xfId="0" applyFont="1" applyFill="1" applyBorder="1" applyAlignment="1">
      <alignment horizontal="center" vertical="center" wrapText="1"/>
    </xf>
    <xf numFmtId="0" fontId="73" fillId="0" borderId="74" xfId="0" applyFont="1" applyBorder="1" applyAlignment="1" applyProtection="1">
      <alignment horizontal="center" vertical="center"/>
    </xf>
    <xf numFmtId="0" fontId="69" fillId="3" borderId="30" xfId="0" applyFont="1" applyFill="1" applyBorder="1" applyAlignment="1">
      <alignment horizontal="left" vertical="center" wrapText="1"/>
    </xf>
    <xf numFmtId="0" fontId="69" fillId="17" borderId="74" xfId="0" applyFont="1" applyFill="1" applyBorder="1" applyAlignment="1" applyProtection="1">
      <alignment horizontal="center" vertical="center"/>
      <protection hidden="1"/>
    </xf>
    <xf numFmtId="0" fontId="69" fillId="3" borderId="74" xfId="0" applyFont="1" applyFill="1" applyBorder="1" applyAlignment="1" applyProtection="1">
      <alignment horizontal="center" vertical="center" textRotation="90"/>
      <protection locked="0"/>
    </xf>
    <xf numFmtId="0" fontId="69" fillId="0" borderId="74" xfId="0" applyFont="1" applyBorder="1" applyAlignment="1" applyProtection="1">
      <alignment horizontal="center" vertical="center" textRotation="90"/>
      <protection locked="0"/>
    </xf>
    <xf numFmtId="9" fontId="69" fillId="17" borderId="74" xfId="0" applyNumberFormat="1" applyFont="1" applyFill="1" applyBorder="1" applyAlignment="1" applyProtection="1">
      <alignment horizontal="center" vertical="center"/>
      <protection hidden="1"/>
    </xf>
    <xf numFmtId="164" fontId="69" fillId="0" borderId="74" xfId="1" applyNumberFormat="1" applyFont="1" applyBorder="1" applyAlignment="1">
      <alignment horizontal="center" vertical="center"/>
    </xf>
    <xf numFmtId="0" fontId="68" fillId="17" borderId="74" xfId="0" applyFont="1" applyFill="1" applyBorder="1" applyAlignment="1" applyProtection="1">
      <alignment horizontal="center" vertical="center" textRotation="90" wrapText="1"/>
      <protection hidden="1"/>
    </xf>
    <xf numFmtId="0" fontId="68" fillId="17" borderId="74" xfId="0" applyFont="1" applyFill="1" applyBorder="1" applyAlignment="1" applyProtection="1">
      <alignment horizontal="center" vertical="center" textRotation="90"/>
      <protection hidden="1"/>
    </xf>
    <xf numFmtId="0" fontId="69" fillId="3" borderId="80" xfId="0" applyFont="1" applyFill="1" applyBorder="1" applyAlignment="1">
      <alignment horizontal="center" vertical="center" wrapText="1"/>
    </xf>
    <xf numFmtId="0" fontId="69" fillId="3" borderId="83" xfId="0" applyFont="1" applyFill="1" applyBorder="1" applyAlignment="1">
      <alignment horizontal="center" vertical="center" wrapText="1"/>
    </xf>
    <xf numFmtId="14" fontId="69" fillId="0" borderId="111" xfId="0" applyNumberFormat="1" applyFont="1" applyBorder="1" applyAlignment="1" applyProtection="1">
      <alignment horizontal="center" vertical="center"/>
      <protection locked="0"/>
    </xf>
    <xf numFmtId="0" fontId="69" fillId="0" borderId="75" xfId="0" applyFont="1" applyBorder="1" applyAlignment="1" applyProtection="1">
      <alignment horizontal="center" vertical="center"/>
      <protection locked="0"/>
    </xf>
    <xf numFmtId="49" fontId="66" fillId="0" borderId="23" xfId="0" applyNumberFormat="1" applyFont="1" applyBorder="1" applyAlignment="1" applyProtection="1">
      <alignment horizontal="center" vertical="center"/>
      <protection locked="0"/>
    </xf>
    <xf numFmtId="0" fontId="56" fillId="7" borderId="113" xfId="0" applyFont="1" applyFill="1" applyBorder="1" applyAlignment="1">
      <alignment horizontal="center" vertical="center"/>
    </xf>
    <xf numFmtId="0" fontId="46" fillId="3" borderId="76" xfId="2" applyFont="1" applyFill="1" applyBorder="1" applyAlignment="1" applyProtection="1">
      <alignment horizontal="left" wrapText="1"/>
    </xf>
    <xf numFmtId="0" fontId="46" fillId="3" borderId="10" xfId="2" applyFont="1" applyFill="1" applyBorder="1" applyAlignment="1" applyProtection="1">
      <alignment horizontal="left" wrapText="1"/>
    </xf>
    <xf numFmtId="0" fontId="47" fillId="14" borderId="38" xfId="2" applyFont="1" applyFill="1" applyBorder="1" applyAlignment="1" applyProtection="1">
      <alignment horizontal="center" vertical="center" wrapText="1"/>
    </xf>
    <xf numFmtId="0" fontId="47" fillId="14" borderId="39" xfId="2" applyFont="1" applyFill="1" applyBorder="1" applyAlignment="1" applyProtection="1">
      <alignment horizontal="center" vertical="center" wrapText="1"/>
    </xf>
    <xf numFmtId="0" fontId="47" fillId="14" borderId="40" xfId="2" applyFont="1" applyFill="1" applyBorder="1" applyAlignment="1" applyProtection="1">
      <alignment horizontal="center" vertical="center" wrapText="1"/>
    </xf>
    <xf numFmtId="0" fontId="46" fillId="0" borderId="9" xfId="2" quotePrefix="1" applyFont="1" applyBorder="1" applyAlignment="1" applyProtection="1">
      <alignment horizontal="left" vertical="center" wrapText="1"/>
    </xf>
    <xf numFmtId="0" fontId="46" fillId="0" borderId="0" xfId="2" quotePrefix="1" applyFont="1" applyBorder="1" applyAlignment="1" applyProtection="1">
      <alignment horizontal="left" vertical="center" wrapText="1"/>
    </xf>
    <xf numFmtId="0" fontId="46" fillId="0" borderId="10" xfId="2" quotePrefix="1" applyFont="1" applyBorder="1" applyAlignment="1" applyProtection="1">
      <alignment horizontal="left" vertical="center" wrapText="1"/>
    </xf>
    <xf numFmtId="0" fontId="46" fillId="0" borderId="58" xfId="2" quotePrefix="1" applyFont="1" applyBorder="1" applyAlignment="1" applyProtection="1">
      <alignment horizontal="left" vertical="center" wrapText="1"/>
    </xf>
    <xf numFmtId="0" fontId="46" fillId="0" borderId="59" xfId="2" quotePrefix="1" applyFont="1" applyBorder="1" applyAlignment="1" applyProtection="1">
      <alignment horizontal="left" vertical="center" wrapText="1"/>
    </xf>
    <xf numFmtId="0" fontId="46" fillId="0" borderId="60" xfId="2" quotePrefix="1" applyFont="1" applyBorder="1" applyAlignment="1" applyProtection="1">
      <alignment horizontal="left" vertical="center" wrapText="1"/>
    </xf>
    <xf numFmtId="0" fontId="48" fillId="3" borderId="41" xfId="2" quotePrefix="1" applyFont="1" applyFill="1" applyBorder="1" applyAlignment="1" applyProtection="1">
      <alignment horizontal="left" vertical="top" wrapText="1"/>
    </xf>
    <xf numFmtId="0" fontId="49" fillId="3" borderId="42" xfId="2" quotePrefix="1" applyFont="1" applyFill="1" applyBorder="1" applyAlignment="1" applyProtection="1">
      <alignment horizontal="left" vertical="top" wrapText="1"/>
    </xf>
    <xf numFmtId="0" fontId="49" fillId="3" borderId="43" xfId="2" quotePrefix="1" applyFont="1" applyFill="1" applyBorder="1" applyAlignment="1" applyProtection="1">
      <alignment horizontal="left" vertical="top" wrapText="1"/>
    </xf>
    <xf numFmtId="0" fontId="46" fillId="0" borderId="9" xfId="2" quotePrefix="1" applyFont="1" applyBorder="1" applyAlignment="1" applyProtection="1">
      <alignment horizontal="left" vertical="top" wrapText="1"/>
    </xf>
    <xf numFmtId="0" fontId="46" fillId="0" borderId="0" xfId="2" quotePrefix="1" applyFont="1" applyBorder="1" applyAlignment="1" applyProtection="1">
      <alignment horizontal="left" vertical="top" wrapText="1"/>
    </xf>
    <xf numFmtId="0" fontId="46" fillId="0" borderId="10" xfId="2" quotePrefix="1" applyFont="1" applyBorder="1" applyAlignment="1" applyProtection="1">
      <alignment horizontal="left" vertical="top" wrapText="1"/>
    </xf>
    <xf numFmtId="0" fontId="51" fillId="14" borderId="44" xfId="3" applyFont="1" applyFill="1" applyBorder="1" applyAlignment="1" applyProtection="1">
      <alignment horizontal="center" vertical="center" wrapText="1"/>
    </xf>
    <xf numFmtId="0" fontId="51" fillId="14" borderId="45" xfId="3" applyFont="1" applyFill="1" applyBorder="1" applyAlignment="1" applyProtection="1">
      <alignment horizontal="center" vertical="center" wrapText="1"/>
    </xf>
    <xf numFmtId="0" fontId="51" fillId="14" borderId="46" xfId="2" applyFont="1" applyFill="1" applyBorder="1" applyAlignment="1" applyProtection="1">
      <alignment horizontal="center" vertical="center"/>
    </xf>
    <xf numFmtId="0" fontId="51" fillId="14" borderId="47" xfId="2" applyFont="1" applyFill="1" applyBorder="1" applyAlignment="1" applyProtection="1">
      <alignment horizontal="center" vertical="center"/>
    </xf>
    <xf numFmtId="0" fontId="1" fillId="3" borderId="58" xfId="2" quotePrefix="1" applyFont="1" applyFill="1" applyBorder="1" applyAlignment="1" applyProtection="1">
      <alignment horizontal="justify" vertical="center" wrapText="1"/>
    </xf>
    <xf numFmtId="0" fontId="1" fillId="3" borderId="59" xfId="2" quotePrefix="1" applyFont="1" applyFill="1" applyBorder="1" applyAlignment="1" applyProtection="1">
      <alignment horizontal="justify" vertical="center" wrapText="1"/>
    </xf>
    <xf numFmtId="0" fontId="1" fillId="3" borderId="60" xfId="2" quotePrefix="1" applyFont="1" applyFill="1" applyBorder="1" applyAlignment="1" applyProtection="1">
      <alignment horizontal="justify" vertical="center" wrapText="1"/>
    </xf>
    <xf numFmtId="0" fontId="51" fillId="3" borderId="48" xfId="3" applyFont="1" applyFill="1" applyBorder="1" applyAlignment="1" applyProtection="1">
      <alignment horizontal="left" vertical="top" wrapText="1" readingOrder="1"/>
    </xf>
    <xf numFmtId="0" fontId="51" fillId="3" borderId="49" xfId="3" applyFont="1" applyFill="1" applyBorder="1" applyAlignment="1" applyProtection="1">
      <alignment horizontal="left" vertical="top" wrapText="1" readingOrder="1"/>
    </xf>
    <xf numFmtId="0" fontId="52" fillId="3" borderId="50" xfId="2" applyFont="1" applyFill="1" applyBorder="1" applyAlignment="1" applyProtection="1">
      <alignment horizontal="justify" vertical="center" wrapText="1"/>
    </xf>
    <xf numFmtId="0" fontId="52" fillId="3" borderId="51" xfId="2" applyFont="1" applyFill="1" applyBorder="1" applyAlignment="1" applyProtection="1">
      <alignment horizontal="justify" vertical="center" wrapText="1"/>
    </xf>
    <xf numFmtId="0" fontId="51" fillId="3" borderId="52" xfId="0" applyFont="1" applyFill="1" applyBorder="1" applyAlignment="1" applyProtection="1">
      <alignment horizontal="left" vertical="center" wrapText="1"/>
    </xf>
    <xf numFmtId="0" fontId="51" fillId="3" borderId="53" xfId="0" applyFont="1" applyFill="1" applyBorder="1" applyAlignment="1" applyProtection="1">
      <alignment horizontal="left" vertical="center" wrapText="1"/>
    </xf>
    <xf numFmtId="0" fontId="52" fillId="3" borderId="54" xfId="2" applyFont="1" applyFill="1" applyBorder="1" applyAlignment="1" applyProtection="1">
      <alignment horizontal="justify" vertical="center" wrapText="1"/>
    </xf>
    <xf numFmtId="0" fontId="52" fillId="3" borderId="55" xfId="2" applyFont="1" applyFill="1" applyBorder="1" applyAlignment="1" applyProtection="1">
      <alignment horizontal="justify" vertical="center" wrapText="1"/>
    </xf>
    <xf numFmtId="0" fontId="46" fillId="3" borderId="9" xfId="2" applyFont="1" applyFill="1" applyBorder="1" applyAlignment="1" applyProtection="1">
      <alignment horizontal="left" vertical="top" wrapText="1"/>
    </xf>
    <xf numFmtId="0" fontId="46" fillId="3" borderId="0" xfId="2" applyFont="1" applyFill="1" applyBorder="1" applyAlignment="1" applyProtection="1">
      <alignment horizontal="left" vertical="top" wrapText="1"/>
    </xf>
    <xf numFmtId="0" fontId="46" fillId="3" borderId="10" xfId="2" applyFont="1" applyFill="1" applyBorder="1" applyAlignment="1" applyProtection="1">
      <alignment horizontal="left" vertical="top" wrapText="1"/>
    </xf>
    <xf numFmtId="0" fontId="51" fillId="3" borderId="61" xfId="0" applyFont="1" applyFill="1" applyBorder="1" applyAlignment="1" applyProtection="1">
      <alignment horizontal="left" vertical="center" wrapText="1"/>
    </xf>
    <xf numFmtId="0" fontId="51" fillId="3" borderId="62" xfId="0" applyFont="1" applyFill="1" applyBorder="1" applyAlignment="1" applyProtection="1">
      <alignment horizontal="left" vertical="center" wrapText="1"/>
    </xf>
    <xf numFmtId="0" fontId="51" fillId="3" borderId="63" xfId="0" applyFont="1" applyFill="1" applyBorder="1" applyAlignment="1" applyProtection="1">
      <alignment horizontal="left" vertical="center" wrapText="1"/>
    </xf>
    <xf numFmtId="0" fontId="51" fillId="3" borderId="64" xfId="0" applyFont="1" applyFill="1" applyBorder="1" applyAlignment="1" applyProtection="1">
      <alignment horizontal="left" vertical="center" wrapText="1"/>
    </xf>
    <xf numFmtId="0" fontId="52" fillId="3" borderId="56" xfId="0" applyFont="1" applyFill="1" applyBorder="1" applyAlignment="1" applyProtection="1">
      <alignment horizontal="justify" vertical="center" wrapText="1"/>
    </xf>
    <xf numFmtId="0" fontId="52" fillId="3" borderId="57" xfId="0" applyFont="1" applyFill="1" applyBorder="1" applyAlignment="1" applyProtection="1">
      <alignment horizontal="justify" vertical="center" wrapText="1"/>
    </xf>
    <xf numFmtId="0" fontId="57" fillId="16" borderId="23" xfId="0" applyFont="1" applyFill="1" applyBorder="1" applyAlignment="1">
      <alignment horizontal="center" vertical="center" textRotation="90" wrapText="1"/>
    </xf>
    <xf numFmtId="0" fontId="57" fillId="16" borderId="65" xfId="0" applyFont="1" applyFill="1" applyBorder="1" applyAlignment="1">
      <alignment horizontal="center" vertical="center" textRotation="90" wrapText="1"/>
    </xf>
    <xf numFmtId="0" fontId="56" fillId="7" borderId="27" xfId="0" applyFont="1" applyFill="1" applyBorder="1" applyAlignment="1">
      <alignment horizontal="center" vertical="center"/>
    </xf>
    <xf numFmtId="0" fontId="56" fillId="7" borderId="23" xfId="0" applyFont="1" applyFill="1" applyBorder="1" applyAlignment="1">
      <alignment horizontal="center" vertical="center"/>
    </xf>
    <xf numFmtId="0" fontId="57" fillId="16" borderId="23" xfId="0" applyFont="1" applyFill="1" applyBorder="1" applyAlignment="1">
      <alignment horizontal="center" vertical="center" wrapText="1"/>
    </xf>
    <xf numFmtId="0" fontId="57" fillId="16" borderId="65" xfId="0" applyFont="1" applyFill="1" applyBorder="1" applyAlignment="1">
      <alignment horizontal="center" vertical="center" wrapText="1"/>
    </xf>
    <xf numFmtId="0" fontId="57" fillId="16" borderId="28" xfId="0" applyFont="1" applyFill="1" applyBorder="1" applyAlignment="1">
      <alignment horizontal="center" vertical="center" wrapText="1"/>
    </xf>
    <xf numFmtId="0" fontId="57" fillId="16" borderId="90" xfId="0" applyFont="1" applyFill="1" applyBorder="1" applyAlignment="1">
      <alignment horizontal="center" vertical="center" wrapText="1"/>
    </xf>
    <xf numFmtId="0" fontId="57" fillId="16" borderId="112" xfId="0" applyFont="1" applyFill="1" applyBorder="1" applyAlignment="1">
      <alignment horizontal="center" vertical="center" wrapText="1"/>
    </xf>
    <xf numFmtId="0" fontId="57" fillId="16" borderId="65" xfId="0" applyFont="1" applyFill="1" applyBorder="1" applyAlignment="1">
      <alignment horizontal="center" vertical="center"/>
    </xf>
    <xf numFmtId="0" fontId="57" fillId="16" borderId="112" xfId="0" applyFont="1" applyFill="1" applyBorder="1" applyAlignment="1">
      <alignment horizontal="center" vertical="center"/>
    </xf>
    <xf numFmtId="0" fontId="56" fillId="7" borderId="82" xfId="0" applyFont="1" applyFill="1" applyBorder="1" applyAlignment="1">
      <alignment horizontal="center" vertical="center"/>
    </xf>
    <xf numFmtId="0" fontId="56" fillId="7" borderId="81" xfId="0" applyFont="1" applyFill="1" applyBorder="1" applyAlignment="1">
      <alignment horizontal="center" vertical="center"/>
    </xf>
    <xf numFmtId="0" fontId="56" fillId="7" borderId="79" xfId="0" applyFont="1" applyFill="1" applyBorder="1" applyAlignment="1">
      <alignment horizontal="center" vertical="center"/>
    </xf>
    <xf numFmtId="0" fontId="66" fillId="0" borderId="67" xfId="0" applyFont="1" applyBorder="1" applyAlignment="1" applyProtection="1">
      <alignment horizontal="center" vertical="center" wrapText="1"/>
      <protection locked="0"/>
    </xf>
    <xf numFmtId="0" fontId="66" fillId="0" borderId="5" xfId="0" applyFont="1" applyBorder="1" applyAlignment="1" applyProtection="1">
      <alignment horizontal="center" vertical="center" wrapText="1"/>
      <protection locked="0"/>
    </xf>
    <xf numFmtId="0" fontId="66" fillId="0" borderId="73" xfId="0" applyFont="1" applyBorder="1" applyAlignment="1" applyProtection="1">
      <alignment horizontal="center" vertical="center" wrapText="1"/>
      <protection locked="0"/>
    </xf>
    <xf numFmtId="0" fontId="40" fillId="7" borderId="27" xfId="0" applyFont="1" applyFill="1" applyBorder="1" applyAlignment="1">
      <alignment horizontal="left" vertical="center"/>
    </xf>
    <xf numFmtId="0" fontId="40" fillId="7" borderId="23" xfId="0" applyFont="1" applyFill="1" applyBorder="1" applyAlignment="1">
      <alignment horizontal="left" vertical="center"/>
    </xf>
    <xf numFmtId="0" fontId="57" fillId="16" borderId="23" xfId="0" applyFont="1" applyFill="1" applyBorder="1" applyAlignment="1">
      <alignment horizontal="center" vertical="center"/>
    </xf>
    <xf numFmtId="0" fontId="14" fillId="3" borderId="82" xfId="0" applyFont="1" applyFill="1" applyBorder="1" applyAlignment="1" applyProtection="1">
      <alignment horizontal="left" vertical="center" wrapText="1"/>
      <protection locked="0"/>
    </xf>
    <xf numFmtId="0" fontId="14" fillId="3" borderId="81" xfId="0" applyFont="1" applyFill="1" applyBorder="1" applyAlignment="1" applyProtection="1">
      <alignment horizontal="left" vertical="center" wrapText="1"/>
      <protection locked="0"/>
    </xf>
    <xf numFmtId="0" fontId="14" fillId="3" borderId="79" xfId="0" applyFont="1" applyFill="1" applyBorder="1" applyAlignment="1" applyProtection="1">
      <alignment horizontal="left" vertical="center" wrapText="1"/>
      <protection locked="0"/>
    </xf>
    <xf numFmtId="0" fontId="14" fillId="3" borderId="65" xfId="0" applyFont="1" applyFill="1" applyBorder="1" applyAlignment="1" applyProtection="1">
      <alignment horizontal="left" vertical="center" wrapText="1"/>
      <protection locked="0"/>
    </xf>
    <xf numFmtId="0" fontId="40" fillId="7" borderId="89" xfId="0" applyFont="1" applyFill="1" applyBorder="1" applyAlignment="1">
      <alignment horizontal="left" vertical="center"/>
    </xf>
    <xf numFmtId="0" fontId="40" fillId="7" borderId="65" xfId="0" applyFont="1" applyFill="1" applyBorder="1" applyAlignment="1">
      <alignment horizontal="left" vertical="center"/>
    </xf>
    <xf numFmtId="0" fontId="14" fillId="3" borderId="23" xfId="0" applyFont="1" applyFill="1" applyBorder="1" applyAlignment="1" applyProtection="1">
      <alignment horizontal="left" vertical="center"/>
      <protection locked="0"/>
    </xf>
    <xf numFmtId="0" fontId="0" fillId="3" borderId="0" xfId="0" applyFont="1" applyFill="1" applyBorder="1" applyAlignment="1">
      <alignment horizontal="left" vertical="center"/>
    </xf>
    <xf numFmtId="0" fontId="59" fillId="17" borderId="67" xfId="0" applyFont="1" applyFill="1" applyBorder="1" applyAlignment="1" applyProtection="1">
      <alignment horizontal="center" vertical="center" wrapText="1"/>
      <protection hidden="1"/>
    </xf>
    <xf numFmtId="0" fontId="59" fillId="17" borderId="5" xfId="0" applyFont="1" applyFill="1" applyBorder="1" applyAlignment="1" applyProtection="1">
      <alignment horizontal="center" vertical="center" wrapText="1"/>
      <protection hidden="1"/>
    </xf>
    <xf numFmtId="0" fontId="59" fillId="17" borderId="73" xfId="0" applyFont="1" applyFill="1" applyBorder="1" applyAlignment="1" applyProtection="1">
      <alignment horizontal="center" vertical="center" wrapText="1"/>
      <protection hidden="1"/>
    </xf>
    <xf numFmtId="9" fontId="0" fillId="17" borderId="67" xfId="0" applyNumberFormat="1" applyFont="1" applyFill="1" applyBorder="1" applyAlignment="1" applyProtection="1">
      <alignment horizontal="center" vertical="center" wrapText="1"/>
      <protection hidden="1"/>
    </xf>
    <xf numFmtId="9" fontId="0" fillId="17" borderId="5" xfId="0" applyNumberFormat="1" applyFont="1" applyFill="1" applyBorder="1" applyAlignment="1" applyProtection="1">
      <alignment horizontal="center" vertical="center" wrapText="1"/>
      <protection hidden="1"/>
    </xf>
    <xf numFmtId="9" fontId="0" fillId="17" borderId="73" xfId="0" applyNumberFormat="1" applyFont="1" applyFill="1" applyBorder="1" applyAlignment="1" applyProtection="1">
      <alignment horizontal="center" vertical="center" wrapText="1"/>
      <protection hidden="1"/>
    </xf>
    <xf numFmtId="0" fontId="59" fillId="17" borderId="67" xfId="0" applyFont="1" applyFill="1" applyBorder="1" applyAlignment="1" applyProtection="1">
      <alignment horizontal="center" vertical="center"/>
      <protection hidden="1"/>
    </xf>
    <xf numFmtId="0" fontId="59" fillId="17" borderId="5" xfId="0" applyFont="1" applyFill="1" applyBorder="1" applyAlignment="1" applyProtection="1">
      <alignment horizontal="center" vertical="center"/>
      <protection hidden="1"/>
    </xf>
    <xf numFmtId="0" fontId="59" fillId="17" borderId="73" xfId="0" applyFont="1" applyFill="1" applyBorder="1" applyAlignment="1" applyProtection="1">
      <alignment horizontal="center" vertical="center"/>
      <protection hidden="1"/>
    </xf>
    <xf numFmtId="0" fontId="0" fillId="0" borderId="67"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9" fontId="0" fillId="0" borderId="67" xfId="0" applyNumberFormat="1" applyFont="1" applyBorder="1" applyAlignment="1" applyProtection="1">
      <alignment horizontal="center" vertical="center" wrapText="1"/>
      <protection locked="0"/>
    </xf>
    <xf numFmtId="9" fontId="0" fillId="0" borderId="5" xfId="0" applyNumberFormat="1" applyFont="1" applyBorder="1" applyAlignment="1" applyProtection="1">
      <alignment horizontal="center" vertical="center" wrapText="1"/>
      <protection locked="0"/>
    </xf>
    <xf numFmtId="9" fontId="0" fillId="0" borderId="73" xfId="0" applyNumberFormat="1" applyFont="1" applyBorder="1" applyAlignment="1" applyProtection="1">
      <alignment horizontal="center" vertical="center" wrapText="1"/>
      <protection locked="0"/>
    </xf>
    <xf numFmtId="0" fontId="55" fillId="3" borderId="7" xfId="0" applyFont="1" applyFill="1" applyBorder="1" applyAlignment="1">
      <alignment horizontal="center" vertical="center"/>
    </xf>
    <xf numFmtId="0" fontId="55" fillId="3" borderId="14" xfId="0" applyFont="1" applyFill="1" applyBorder="1" applyAlignment="1">
      <alignment horizontal="center" vertical="center"/>
    </xf>
    <xf numFmtId="0" fontId="55" fillId="3" borderId="8" xfId="0" applyFont="1" applyFill="1" applyBorder="1" applyAlignment="1">
      <alignment horizontal="center" vertical="center"/>
    </xf>
    <xf numFmtId="0" fontId="55" fillId="3" borderId="11" xfId="0" applyFont="1" applyFill="1" applyBorder="1" applyAlignment="1">
      <alignment horizontal="center" vertical="center"/>
    </xf>
    <xf numFmtId="0" fontId="55" fillId="3" borderId="13" xfId="0" applyFont="1" applyFill="1" applyBorder="1" applyAlignment="1">
      <alignment horizontal="center" vertical="center"/>
    </xf>
    <xf numFmtId="0" fontId="55" fillId="3" borderId="12" xfId="0" applyFont="1" applyFill="1" applyBorder="1" applyAlignment="1">
      <alignment horizontal="center" vertical="center"/>
    </xf>
    <xf numFmtId="9" fontId="69" fillId="17" borderId="67" xfId="0" applyNumberFormat="1" applyFont="1" applyFill="1" applyBorder="1" applyAlignment="1" applyProtection="1">
      <alignment horizontal="center" vertical="center" wrapText="1"/>
      <protection hidden="1"/>
    </xf>
    <xf numFmtId="9" fontId="69" fillId="17" borderId="5" xfId="0" applyNumberFormat="1" applyFont="1" applyFill="1" applyBorder="1" applyAlignment="1" applyProtection="1">
      <alignment horizontal="center" vertical="center" wrapText="1"/>
      <protection hidden="1"/>
    </xf>
    <xf numFmtId="9" fontId="69" fillId="17" borderId="73" xfId="0" applyNumberFormat="1" applyFont="1" applyFill="1" applyBorder="1" applyAlignment="1" applyProtection="1">
      <alignment horizontal="center" vertical="center" wrapText="1"/>
      <protection hidden="1"/>
    </xf>
    <xf numFmtId="0" fontId="66" fillId="0" borderId="95" xfId="0" applyFont="1" applyBorder="1" applyAlignment="1" applyProtection="1">
      <alignment horizontal="center" vertical="center"/>
      <protection locked="0"/>
    </xf>
    <xf numFmtId="0" fontId="66" fillId="0" borderId="102" xfId="0" applyFont="1" applyBorder="1" applyAlignment="1" applyProtection="1">
      <alignment horizontal="center" vertical="center"/>
      <protection locked="0"/>
    </xf>
    <xf numFmtId="0" fontId="66" fillId="0" borderId="103" xfId="0" applyFont="1" applyBorder="1" applyAlignment="1" applyProtection="1">
      <alignment horizontal="center" vertical="center"/>
      <protection locked="0"/>
    </xf>
    <xf numFmtId="0" fontId="68" fillId="17" borderId="67" xfId="0" applyFont="1" applyFill="1" applyBorder="1" applyAlignment="1" applyProtection="1">
      <alignment horizontal="center" vertical="center" wrapText="1"/>
      <protection hidden="1"/>
    </xf>
    <xf numFmtId="0" fontId="68" fillId="17" borderId="5" xfId="0" applyFont="1" applyFill="1" applyBorder="1" applyAlignment="1" applyProtection="1">
      <alignment horizontal="center" vertical="center" wrapText="1"/>
      <protection hidden="1"/>
    </xf>
    <xf numFmtId="0" fontId="68" fillId="17" borderId="73" xfId="0" applyFont="1" applyFill="1" applyBorder="1" applyAlignment="1" applyProtection="1">
      <alignment horizontal="center" vertical="center" wrapText="1"/>
      <protection hidden="1"/>
    </xf>
    <xf numFmtId="0" fontId="68" fillId="17" borderId="67" xfId="0" applyFont="1" applyFill="1" applyBorder="1" applyAlignment="1" applyProtection="1">
      <alignment horizontal="center" vertical="center"/>
      <protection hidden="1"/>
    </xf>
    <xf numFmtId="0" fontId="68" fillId="17" borderId="5" xfId="0" applyFont="1" applyFill="1" applyBorder="1" applyAlignment="1" applyProtection="1">
      <alignment horizontal="center" vertical="center"/>
      <protection hidden="1"/>
    </xf>
    <xf numFmtId="0" fontId="68" fillId="17" borderId="73" xfId="0" applyFont="1" applyFill="1" applyBorder="1" applyAlignment="1" applyProtection="1">
      <alignment horizontal="center" vertical="center"/>
      <protection hidden="1"/>
    </xf>
    <xf numFmtId="9" fontId="69" fillId="0" borderId="67" xfId="0" applyNumberFormat="1" applyFont="1" applyBorder="1" applyAlignment="1" applyProtection="1">
      <alignment horizontal="center" vertical="center" wrapText="1"/>
      <protection locked="0"/>
    </xf>
    <xf numFmtId="9" fontId="69" fillId="0" borderId="5" xfId="0" applyNumberFormat="1" applyFont="1" applyBorder="1" applyAlignment="1" applyProtection="1">
      <alignment horizontal="center" vertical="center" wrapText="1"/>
      <protection locked="0"/>
    </xf>
    <xf numFmtId="9" fontId="69" fillId="0" borderId="73" xfId="0" applyNumberFormat="1" applyFont="1" applyBorder="1" applyAlignment="1" applyProtection="1">
      <alignment horizontal="center" vertical="center" wrapText="1"/>
      <protection locked="0"/>
    </xf>
    <xf numFmtId="9" fontId="69" fillId="0" borderId="67" xfId="0" applyNumberFormat="1" applyFont="1" applyBorder="1" applyAlignment="1" applyProtection="1">
      <alignment horizontal="center" vertical="center" wrapText="1"/>
      <protection hidden="1"/>
    </xf>
    <xf numFmtId="9" fontId="69" fillId="0" borderId="5" xfId="0" applyNumberFormat="1" applyFont="1" applyBorder="1" applyAlignment="1" applyProtection="1">
      <alignment horizontal="center" vertical="center" wrapText="1"/>
      <protection hidden="1"/>
    </xf>
    <xf numFmtId="9" fontId="69" fillId="0" borderId="73" xfId="0" applyNumberFormat="1" applyFont="1" applyBorder="1" applyAlignment="1" applyProtection="1">
      <alignment horizontal="center" vertical="center" wrapText="1"/>
      <protection hidden="1"/>
    </xf>
    <xf numFmtId="0" fontId="56" fillId="0" borderId="66" xfId="0" applyFont="1" applyBorder="1" applyAlignment="1" applyProtection="1">
      <alignment horizontal="center" vertical="center"/>
    </xf>
    <xf numFmtId="0" fontId="56" fillId="0" borderId="70" xfId="0" applyFont="1" applyBorder="1" applyAlignment="1" applyProtection="1">
      <alignment horizontal="center" vertical="center"/>
    </xf>
    <xf numFmtId="0" fontId="56" fillId="0" borderId="72" xfId="0" applyFont="1" applyBorder="1" applyAlignment="1" applyProtection="1">
      <alignment horizontal="center" vertical="center"/>
    </xf>
    <xf numFmtId="0" fontId="33" fillId="0" borderId="67" xfId="0" applyFont="1" applyBorder="1" applyAlignment="1" applyProtection="1">
      <alignment horizontal="center" vertical="top" wrapText="1"/>
      <protection locked="0"/>
    </xf>
    <xf numFmtId="0" fontId="33" fillId="0" borderId="5" xfId="0" applyFont="1" applyBorder="1" applyAlignment="1" applyProtection="1">
      <alignment horizontal="center" vertical="top" wrapText="1"/>
      <protection locked="0"/>
    </xf>
    <xf numFmtId="0" fontId="33" fillId="0" borderId="73" xfId="0" applyFont="1" applyBorder="1" applyAlignment="1" applyProtection="1">
      <alignment horizontal="center" vertical="top" wrapText="1"/>
      <protection locked="0"/>
    </xf>
    <xf numFmtId="0" fontId="67" fillId="7" borderId="67" xfId="0" applyFont="1" applyFill="1" applyBorder="1" applyAlignment="1" applyProtection="1">
      <alignment horizontal="center" vertical="center" wrapText="1"/>
      <protection locked="0"/>
    </xf>
    <xf numFmtId="0" fontId="71" fillId="7" borderId="5" xfId="0" applyFont="1" applyFill="1" applyBorder="1" applyAlignment="1" applyProtection="1">
      <alignment horizontal="center" vertical="center" wrapText="1"/>
      <protection locked="0"/>
    </xf>
    <xf numFmtId="0" fontId="71" fillId="7" borderId="73" xfId="0" applyFont="1" applyFill="1" applyBorder="1" applyAlignment="1" applyProtection="1">
      <alignment horizontal="center" vertical="center" wrapText="1"/>
      <protection locked="0"/>
    </xf>
    <xf numFmtId="0" fontId="33" fillId="0" borderId="67" xfId="0" applyFont="1" applyBorder="1" applyAlignment="1" applyProtection="1">
      <alignment horizontal="center" vertical="center" wrapText="1"/>
      <protection locked="0"/>
    </xf>
    <xf numFmtId="0" fontId="33" fillId="0" borderId="5" xfId="0" applyFont="1" applyBorder="1" applyAlignment="1" applyProtection="1">
      <alignment horizontal="center" vertical="center" wrapText="1"/>
      <protection locked="0"/>
    </xf>
    <xf numFmtId="0" fontId="33" fillId="0" borderId="73" xfId="0" applyFont="1" applyBorder="1" applyAlignment="1" applyProtection="1">
      <alignment horizontal="center" vertical="center" wrapText="1"/>
      <protection locked="0"/>
    </xf>
    <xf numFmtId="0" fontId="66" fillId="0" borderId="104" xfId="0" applyFont="1" applyBorder="1" applyAlignment="1" applyProtection="1">
      <alignment horizontal="center" vertical="center" wrapText="1"/>
      <protection locked="0"/>
    </xf>
    <xf numFmtId="0" fontId="66" fillId="0" borderId="105" xfId="0" applyFont="1" applyBorder="1" applyAlignment="1" applyProtection="1">
      <alignment horizontal="center" vertical="center" wrapText="1"/>
      <protection locked="0"/>
    </xf>
    <xf numFmtId="0" fontId="66" fillId="0" borderId="106" xfId="0" applyFont="1" applyBorder="1" applyAlignment="1" applyProtection="1">
      <alignment horizontal="center" vertical="center" wrapText="1"/>
      <protection locked="0"/>
    </xf>
    <xf numFmtId="0" fontId="57" fillId="16" borderId="27" xfId="0" applyFont="1" applyFill="1" applyBorder="1" applyAlignment="1">
      <alignment horizontal="center" vertical="center" textRotation="90"/>
    </xf>
    <xf numFmtId="0" fontId="57" fillId="16" borderId="89" xfId="0" applyFont="1" applyFill="1" applyBorder="1" applyAlignment="1">
      <alignment horizontal="center" vertical="center" textRotation="90"/>
    </xf>
    <xf numFmtId="9" fontId="0" fillId="17" borderId="67" xfId="0" applyNumberFormat="1" applyFont="1" applyFill="1" applyBorder="1" applyAlignment="1" applyProtection="1">
      <alignment horizontal="center" vertical="top" wrapText="1"/>
      <protection hidden="1"/>
    </xf>
    <xf numFmtId="9" fontId="0" fillId="17" borderId="5" xfId="0" applyNumberFormat="1" applyFont="1" applyFill="1" applyBorder="1" applyAlignment="1" applyProtection="1">
      <alignment horizontal="center" vertical="top" wrapText="1"/>
      <protection hidden="1"/>
    </xf>
    <xf numFmtId="9" fontId="0" fillId="17" borderId="73" xfId="0" applyNumberFormat="1" applyFont="1" applyFill="1" applyBorder="1" applyAlignment="1" applyProtection="1">
      <alignment horizontal="center" vertical="top" wrapText="1"/>
      <protection hidden="1"/>
    </xf>
    <xf numFmtId="0" fontId="56" fillId="0" borderId="107" xfId="0" applyFont="1" applyBorder="1" applyAlignment="1" applyProtection="1">
      <alignment horizontal="center" vertical="center"/>
    </xf>
    <xf numFmtId="0" fontId="56" fillId="0" borderId="108" xfId="0" applyFont="1" applyBorder="1" applyAlignment="1" applyProtection="1">
      <alignment horizontal="center" vertical="center"/>
    </xf>
    <xf numFmtId="0" fontId="56" fillId="0" borderId="109" xfId="0" applyFont="1" applyBorder="1" applyAlignment="1" applyProtection="1">
      <alignment horizontal="center" vertical="center"/>
    </xf>
    <xf numFmtId="0" fontId="0" fillId="0" borderId="95" xfId="0" applyFont="1" applyBorder="1" applyAlignment="1" applyProtection="1">
      <alignment horizontal="center" vertical="center" wrapText="1"/>
      <protection locked="0"/>
    </xf>
    <xf numFmtId="0" fontId="0" fillId="0" borderId="102" xfId="0" applyFont="1" applyBorder="1" applyAlignment="1" applyProtection="1">
      <alignment horizontal="center" vertical="center" wrapText="1"/>
      <protection locked="0"/>
    </xf>
    <xf numFmtId="0" fontId="0" fillId="0" borderId="103" xfId="0" applyFont="1" applyBorder="1" applyAlignment="1" applyProtection="1">
      <alignment horizontal="center" vertical="center" wrapText="1"/>
      <protection locked="0"/>
    </xf>
    <xf numFmtId="0" fontId="56" fillId="0" borderId="84" xfId="0" applyFont="1" applyBorder="1" applyAlignment="1" applyProtection="1">
      <alignment horizontal="center" vertical="center"/>
    </xf>
    <xf numFmtId="0" fontId="56" fillId="0" borderId="85" xfId="0" applyFont="1" applyBorder="1" applyAlignment="1" applyProtection="1">
      <alignment horizontal="center" vertical="center"/>
    </xf>
    <xf numFmtId="0" fontId="56" fillId="0" borderId="86" xfId="0" applyFont="1" applyBorder="1" applyAlignment="1" applyProtection="1">
      <alignment horizontal="center" vertical="center"/>
    </xf>
    <xf numFmtId="0" fontId="0" fillId="0" borderId="67"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73" xfId="0" applyFont="1" applyBorder="1" applyAlignment="1" applyProtection="1">
      <alignment horizontal="center" vertical="center" wrapText="1"/>
      <protection locked="0"/>
    </xf>
    <xf numFmtId="0" fontId="0" fillId="0" borderId="67" xfId="0" applyFont="1" applyBorder="1" applyAlignment="1" applyProtection="1">
      <alignment horizontal="center" vertical="top" wrapText="1"/>
      <protection locked="0"/>
    </xf>
    <xf numFmtId="0" fontId="0" fillId="0" borderId="5" xfId="0" applyFont="1" applyBorder="1" applyAlignment="1" applyProtection="1">
      <alignment horizontal="center" vertical="top" wrapText="1"/>
      <protection locked="0"/>
    </xf>
    <xf numFmtId="0" fontId="0" fillId="0" borderId="73" xfId="0" applyFont="1" applyBorder="1" applyAlignment="1" applyProtection="1">
      <alignment horizontal="center" vertical="top" wrapText="1"/>
      <protection locked="0"/>
    </xf>
    <xf numFmtId="0" fontId="58" fillId="3" borderId="67" xfId="0" applyFont="1" applyFill="1" applyBorder="1" applyAlignment="1" applyProtection="1">
      <alignment horizontal="center" vertical="center" wrapText="1"/>
      <protection locked="0"/>
    </xf>
    <xf numFmtId="0" fontId="58" fillId="3" borderId="5" xfId="0" applyFont="1" applyFill="1" applyBorder="1" applyAlignment="1" applyProtection="1">
      <alignment horizontal="center" vertical="center" wrapText="1"/>
      <protection locked="0"/>
    </xf>
    <xf numFmtId="0" fontId="58" fillId="3" borderId="73" xfId="0" applyFont="1" applyFill="1" applyBorder="1" applyAlignment="1" applyProtection="1">
      <alignment horizontal="center" vertical="center" wrapText="1"/>
      <protection locked="0"/>
    </xf>
    <xf numFmtId="0" fontId="58" fillId="18" borderId="67" xfId="0" applyFont="1" applyFill="1" applyBorder="1" applyAlignment="1" applyProtection="1">
      <alignment horizontal="center" vertical="center" wrapText="1"/>
      <protection locked="0"/>
    </xf>
    <xf numFmtId="0" fontId="58" fillId="18" borderId="5" xfId="0" applyFont="1" applyFill="1" applyBorder="1" applyAlignment="1" applyProtection="1">
      <alignment horizontal="center" vertical="center" wrapText="1"/>
      <protection locked="0"/>
    </xf>
    <xf numFmtId="0" fontId="58" fillId="18" borderId="73" xfId="0" applyFont="1" applyFill="1" applyBorder="1" applyAlignment="1" applyProtection="1">
      <alignment horizontal="center" vertical="center" wrapText="1"/>
      <protection locked="0"/>
    </xf>
    <xf numFmtId="9" fontId="0" fillId="0" borderId="67" xfId="0" applyNumberFormat="1" applyFont="1" applyBorder="1" applyAlignment="1" applyProtection="1">
      <alignment horizontal="center" vertical="center" wrapText="1"/>
      <protection hidden="1"/>
    </xf>
    <xf numFmtId="9" fontId="0" fillId="0" borderId="5" xfId="0" applyNumberFormat="1" applyFont="1" applyBorder="1" applyAlignment="1" applyProtection="1">
      <alignment horizontal="center" vertical="center" wrapText="1"/>
      <protection hidden="1"/>
    </xf>
    <xf numFmtId="9" fontId="0" fillId="0" borderId="73" xfId="0" applyNumberFormat="1" applyFont="1" applyBorder="1" applyAlignment="1" applyProtection="1">
      <alignment horizontal="center" vertical="center" wrapText="1"/>
      <protection hidden="1"/>
    </xf>
    <xf numFmtId="0" fontId="56" fillId="0" borderId="66" xfId="0" applyFont="1" applyBorder="1" applyAlignment="1" applyProtection="1">
      <alignment horizontal="center" vertical="top"/>
    </xf>
    <xf numFmtId="0" fontId="56" fillId="0" borderId="70" xfId="0" applyFont="1" applyBorder="1" applyAlignment="1" applyProtection="1">
      <alignment horizontal="center" vertical="top"/>
    </xf>
    <xf numFmtId="0" fontId="56" fillId="0" borderId="72" xfId="0" applyFont="1" applyBorder="1" applyAlignment="1" applyProtection="1">
      <alignment horizontal="center" vertical="top"/>
    </xf>
    <xf numFmtId="0" fontId="58" fillId="3" borderId="67" xfId="0" applyFont="1" applyFill="1" applyBorder="1" applyAlignment="1" applyProtection="1">
      <alignment horizontal="center" vertical="top" wrapText="1"/>
      <protection locked="0"/>
    </xf>
    <xf numFmtId="0" fontId="58" fillId="3" borderId="5" xfId="0" applyFont="1" applyFill="1" applyBorder="1" applyAlignment="1" applyProtection="1">
      <alignment horizontal="center" vertical="top" wrapText="1"/>
      <protection locked="0"/>
    </xf>
    <xf numFmtId="0" fontId="58" fillId="3" borderId="73" xfId="0" applyFont="1" applyFill="1" applyBorder="1" applyAlignment="1" applyProtection="1">
      <alignment horizontal="center" vertical="top" wrapText="1"/>
      <protection locked="0"/>
    </xf>
    <xf numFmtId="0" fontId="0" fillId="0" borderId="67" xfId="0" applyFont="1" applyBorder="1" applyAlignment="1" applyProtection="1">
      <alignment horizontal="center" vertical="top"/>
      <protection locked="0"/>
    </xf>
    <xf numFmtId="0" fontId="0" fillId="0" borderId="5" xfId="0" applyFont="1" applyBorder="1" applyAlignment="1" applyProtection="1">
      <alignment horizontal="center" vertical="top"/>
      <protection locked="0"/>
    </xf>
    <xf numFmtId="0" fontId="0" fillId="0" borderId="73" xfId="0" applyFont="1" applyBorder="1" applyAlignment="1" applyProtection="1">
      <alignment horizontal="center" vertical="top"/>
      <protection locked="0"/>
    </xf>
    <xf numFmtId="0" fontId="59" fillId="17" borderId="67" xfId="0" applyFont="1" applyFill="1" applyBorder="1" applyAlignment="1" applyProtection="1">
      <alignment horizontal="center" vertical="top" wrapText="1"/>
      <protection hidden="1"/>
    </xf>
    <xf numFmtId="0" fontId="59" fillId="17" borderId="5" xfId="0" applyFont="1" applyFill="1" applyBorder="1" applyAlignment="1" applyProtection="1">
      <alignment horizontal="center" vertical="top" wrapText="1"/>
      <protection hidden="1"/>
    </xf>
    <xf numFmtId="0" fontId="59" fillId="17" borderId="73" xfId="0" applyFont="1" applyFill="1" applyBorder="1" applyAlignment="1" applyProtection="1">
      <alignment horizontal="center" vertical="top" wrapText="1"/>
      <protection hidden="1"/>
    </xf>
    <xf numFmtId="9" fontId="0" fillId="0" borderId="67" xfId="0" applyNumberFormat="1" applyFont="1" applyBorder="1" applyAlignment="1" applyProtection="1">
      <alignment horizontal="center" vertical="top" wrapText="1"/>
      <protection locked="0"/>
    </xf>
    <xf numFmtId="9" fontId="0" fillId="0" borderId="5" xfId="0" applyNumberFormat="1" applyFont="1" applyBorder="1" applyAlignment="1" applyProtection="1">
      <alignment horizontal="center" vertical="top" wrapText="1"/>
      <protection locked="0"/>
    </xf>
    <xf numFmtId="9" fontId="0" fillId="0" borderId="73" xfId="0" applyNumberFormat="1" applyFont="1" applyBorder="1" applyAlignment="1" applyProtection="1">
      <alignment horizontal="center" vertical="top" wrapText="1"/>
      <protection locked="0"/>
    </xf>
    <xf numFmtId="9" fontId="0" fillId="0" borderId="67" xfId="0" applyNumberFormat="1" applyFont="1" applyBorder="1" applyAlignment="1" applyProtection="1">
      <alignment horizontal="center" vertical="top" wrapText="1"/>
      <protection hidden="1"/>
    </xf>
    <xf numFmtId="9" fontId="0" fillId="0" borderId="5" xfId="0" applyNumberFormat="1" applyFont="1" applyBorder="1" applyAlignment="1" applyProtection="1">
      <alignment horizontal="center" vertical="top" wrapText="1"/>
      <protection hidden="1"/>
    </xf>
    <xf numFmtId="9" fontId="0" fillId="0" borderId="73" xfId="0" applyNumberFormat="1" applyFont="1" applyBorder="1" applyAlignment="1" applyProtection="1">
      <alignment horizontal="center" vertical="top" wrapText="1"/>
      <protection hidden="1"/>
    </xf>
    <xf numFmtId="0" fontId="59" fillId="17" borderId="67" xfId="0" applyFont="1" applyFill="1" applyBorder="1" applyAlignment="1" applyProtection="1">
      <alignment horizontal="center" vertical="top"/>
      <protection hidden="1"/>
    </xf>
    <xf numFmtId="0" fontId="59" fillId="17" borderId="5" xfId="0" applyFont="1" applyFill="1" applyBorder="1" applyAlignment="1" applyProtection="1">
      <alignment horizontal="center" vertical="top"/>
      <protection hidden="1"/>
    </xf>
    <xf numFmtId="0" fontId="59" fillId="17" borderId="73" xfId="0" applyFont="1" applyFill="1" applyBorder="1" applyAlignment="1" applyProtection="1">
      <alignment horizontal="center" vertical="top"/>
      <protection hidden="1"/>
    </xf>
    <xf numFmtId="0" fontId="0" fillId="0" borderId="66" xfId="0" applyFont="1" applyBorder="1" applyAlignment="1" applyProtection="1">
      <alignment horizontal="center" vertical="center"/>
    </xf>
    <xf numFmtId="0" fontId="0" fillId="0" borderId="70" xfId="0" applyFont="1" applyBorder="1" applyAlignment="1" applyProtection="1">
      <alignment horizontal="center" vertical="center"/>
    </xf>
    <xf numFmtId="0" fontId="0" fillId="0" borderId="72" xfId="0" applyFont="1" applyBorder="1" applyAlignment="1" applyProtection="1">
      <alignment horizontal="center" vertical="center"/>
    </xf>
    <xf numFmtId="0" fontId="14" fillId="0" borderId="67"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73" xfId="0" applyFont="1" applyBorder="1" applyAlignment="1" applyProtection="1">
      <alignment horizontal="center" vertical="center" wrapText="1"/>
      <protection locked="0"/>
    </xf>
    <xf numFmtId="0" fontId="62" fillId="3" borderId="67" xfId="0" applyFont="1" applyFill="1" applyBorder="1" applyAlignment="1" applyProtection="1">
      <alignment horizontal="center" vertical="top" wrapText="1"/>
      <protection locked="0"/>
    </xf>
    <xf numFmtId="0" fontId="62" fillId="3" borderId="5" xfId="0" applyFont="1" applyFill="1" applyBorder="1" applyAlignment="1" applyProtection="1">
      <alignment horizontal="center" vertical="top" wrapText="1"/>
      <protection locked="0"/>
    </xf>
    <xf numFmtId="0" fontId="62" fillId="3" borderId="73" xfId="0" applyFont="1" applyFill="1" applyBorder="1" applyAlignment="1" applyProtection="1">
      <alignment horizontal="center" vertical="top" wrapText="1"/>
      <protection locked="0"/>
    </xf>
    <xf numFmtId="0" fontId="0" fillId="0" borderId="66" xfId="0" applyFont="1" applyBorder="1" applyAlignment="1" applyProtection="1">
      <alignment horizontal="center" vertical="top"/>
    </xf>
    <xf numFmtId="0" fontId="0" fillId="0" borderId="70" xfId="0" applyFont="1" applyBorder="1" applyAlignment="1" applyProtection="1">
      <alignment horizontal="center" vertical="top"/>
    </xf>
    <xf numFmtId="0" fontId="0" fillId="0" borderId="72" xfId="0" applyFont="1" applyBorder="1" applyAlignment="1" applyProtection="1">
      <alignment horizontal="center" vertical="top"/>
    </xf>
    <xf numFmtId="0" fontId="13" fillId="3" borderId="67" xfId="0" applyFont="1" applyFill="1" applyBorder="1" applyAlignment="1" applyProtection="1">
      <alignment horizontal="center" vertical="top" wrapText="1"/>
      <protection locked="0"/>
    </xf>
    <xf numFmtId="0" fontId="13" fillId="3" borderId="5" xfId="0" applyFont="1" applyFill="1" applyBorder="1" applyAlignment="1" applyProtection="1">
      <alignment horizontal="center" vertical="top" wrapText="1"/>
      <protection locked="0"/>
    </xf>
    <xf numFmtId="0" fontId="13" fillId="3" borderId="73" xfId="0" applyFont="1" applyFill="1" applyBorder="1" applyAlignment="1" applyProtection="1">
      <alignment horizontal="center" vertical="top" wrapText="1"/>
      <protection locked="0"/>
    </xf>
    <xf numFmtId="0" fontId="57" fillId="0" borderId="66" xfId="0" applyFont="1" applyBorder="1" applyAlignment="1" applyProtection="1">
      <alignment horizontal="center" vertical="top"/>
    </xf>
    <xf numFmtId="0" fontId="57" fillId="0" borderId="70" xfId="0" applyFont="1" applyBorder="1" applyAlignment="1" applyProtection="1">
      <alignment horizontal="center" vertical="top"/>
    </xf>
    <xf numFmtId="0" fontId="57" fillId="0" borderId="72" xfId="0" applyFont="1" applyBorder="1" applyAlignment="1" applyProtection="1">
      <alignment horizontal="center" vertical="top"/>
    </xf>
    <xf numFmtId="0" fontId="13" fillId="0" borderId="67" xfId="0" applyFont="1" applyBorder="1" applyAlignment="1" applyProtection="1">
      <alignment horizontal="center" vertical="top" wrapText="1"/>
      <protection locked="0"/>
    </xf>
    <xf numFmtId="0" fontId="13" fillId="0" borderId="5" xfId="0" applyFont="1" applyBorder="1" applyAlignment="1" applyProtection="1">
      <alignment horizontal="center" vertical="top" wrapText="1"/>
      <protection locked="0"/>
    </xf>
    <xf numFmtId="0" fontId="13" fillId="0" borderId="73" xfId="0" applyFont="1" applyBorder="1" applyAlignment="1" applyProtection="1">
      <alignment horizontal="center" vertical="top" wrapText="1"/>
      <protection locked="0"/>
    </xf>
    <xf numFmtId="0" fontId="0" fillId="0" borderId="88" xfId="0" applyFont="1" applyBorder="1" applyAlignment="1">
      <alignment horizontal="left" vertical="center" wrapText="1"/>
    </xf>
    <xf numFmtId="0" fontId="0" fillId="0" borderId="26" xfId="0" applyFont="1" applyBorder="1" applyAlignment="1">
      <alignment horizontal="left" vertical="center" wrapText="1"/>
    </xf>
    <xf numFmtId="0" fontId="0" fillId="0" borderId="37" xfId="0" applyFont="1" applyBorder="1" applyAlignment="1">
      <alignment horizontal="left" vertical="center" wrapText="1"/>
    </xf>
    <xf numFmtId="0" fontId="23" fillId="0" borderId="0" xfId="0" applyFont="1" applyAlignment="1">
      <alignment horizontal="center" vertical="center" wrapText="1"/>
    </xf>
    <xf numFmtId="0" fontId="18" fillId="5" borderId="9" xfId="0" applyFont="1" applyFill="1" applyBorder="1" applyAlignment="1" applyProtection="1">
      <alignment horizontal="center" wrapText="1" readingOrder="1"/>
      <protection hidden="1"/>
    </xf>
    <xf numFmtId="0" fontId="18" fillId="5" borderId="0"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3"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14"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0"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3"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14"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0"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3"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14"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0"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7" xfId="0" applyFont="1" applyBorder="1" applyAlignment="1">
      <alignment horizontal="center" vertical="center" wrapText="1"/>
    </xf>
    <xf numFmtId="0" fontId="15" fillId="0" borderId="14"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10" xfId="0" applyFont="1" applyFill="1" applyBorder="1" applyAlignment="1">
      <alignment horizontal="center" vertical="center" textRotation="90"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0"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2" borderId="21" xfId="0" applyFont="1" applyFill="1" applyBorder="1" applyAlignment="1">
      <alignment horizontal="center" vertical="center" wrapText="1" readingOrder="1"/>
    </xf>
    <xf numFmtId="0" fontId="19" fillId="12" borderId="22"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0"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1" borderId="21" xfId="0" applyFont="1" applyFill="1" applyBorder="1" applyAlignment="1">
      <alignment horizontal="center" vertical="center" wrapText="1" readingOrder="1"/>
    </xf>
    <xf numFmtId="0" fontId="19" fillId="11" borderId="22"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0"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13" borderId="21" xfId="0" applyFont="1" applyFill="1" applyBorder="1" applyAlignment="1">
      <alignment horizontal="center" vertical="center" wrapText="1" readingOrder="1"/>
    </xf>
    <xf numFmtId="0" fontId="19" fillId="13" borderId="22"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0"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9" fillId="5" borderId="21" xfId="0" applyFont="1" applyFill="1" applyBorder="1" applyAlignment="1">
      <alignment horizontal="center" vertical="center" wrapText="1" readingOrder="1"/>
    </xf>
    <xf numFmtId="0" fontId="19" fillId="5" borderId="22"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40" fillId="0" borderId="14"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0" xfId="0" applyFont="1" applyAlignment="1">
      <alignment horizontal="center" vertical="center"/>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13" xfId="0" applyFont="1" applyBorder="1" applyAlignment="1">
      <alignment horizontal="center" vertical="center"/>
    </xf>
    <xf numFmtId="0" fontId="40" fillId="0" borderId="12" xfId="0" applyFont="1" applyBorder="1" applyAlignment="1">
      <alignment horizontal="center" vertical="center"/>
    </xf>
    <xf numFmtId="0" fontId="40" fillId="0" borderId="14" xfId="0" applyFont="1" applyBorder="1" applyAlignment="1">
      <alignment horizontal="center" vertical="center" wrapText="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0"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39" fillId="11" borderId="21" xfId="0" applyFont="1" applyFill="1" applyBorder="1" applyAlignment="1">
      <alignment horizontal="center" vertical="center" wrapText="1" readingOrder="1"/>
    </xf>
    <xf numFmtId="0" fontId="39" fillId="11" borderId="22" xfId="0" applyFont="1" applyFill="1" applyBorder="1" applyAlignment="1">
      <alignment horizontal="center" vertical="center" wrapText="1" readingOrder="1"/>
    </xf>
    <xf numFmtId="0" fontId="40" fillId="0" borderId="9" xfId="0" applyFont="1" applyBorder="1" applyAlignment="1">
      <alignment horizontal="center" vertical="center" wrapText="1"/>
    </xf>
    <xf numFmtId="0" fontId="40" fillId="0" borderId="0" xfId="0" applyFont="1" applyBorder="1" applyAlignment="1">
      <alignment horizontal="center" vertical="center"/>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0"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9" fillId="12" borderId="21" xfId="0" applyFont="1" applyFill="1" applyBorder="1" applyAlignment="1">
      <alignment horizontal="center" vertical="center" wrapText="1" readingOrder="1"/>
    </xf>
    <xf numFmtId="0" fontId="39" fillId="12" borderId="22"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0"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5" borderId="21" xfId="0" applyFont="1" applyFill="1" applyBorder="1" applyAlignment="1">
      <alignment horizontal="center" vertical="center" wrapText="1" readingOrder="1"/>
    </xf>
    <xf numFmtId="0" fontId="39" fillId="5" borderId="22"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0"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39" fillId="13" borderId="21" xfId="0" applyFont="1" applyFill="1" applyBorder="1" applyAlignment="1">
      <alignment horizontal="center" vertical="center" wrapText="1" readingOrder="1"/>
    </xf>
    <xf numFmtId="0" fontId="39" fillId="13" borderId="22"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5" xfId="0" applyFont="1" applyFill="1" applyBorder="1" applyAlignment="1">
      <alignment horizontal="center" vertical="center" wrapText="1" readingOrder="1"/>
    </xf>
    <xf numFmtId="0" fontId="37" fillId="15" borderId="26" xfId="0" applyFont="1" applyFill="1" applyBorder="1" applyAlignment="1">
      <alignment horizontal="center" vertical="center" wrapText="1" readingOrder="1"/>
    </xf>
    <xf numFmtId="0" fontId="37" fillId="15" borderId="37" xfId="0" applyFont="1" applyFill="1" applyBorder="1" applyAlignment="1">
      <alignment horizontal="center" vertical="center" wrapText="1" readingOrder="1"/>
    </xf>
    <xf numFmtId="0" fontId="32" fillId="3" borderId="0" xfId="0" applyFont="1" applyFill="1" applyBorder="1" applyAlignment="1">
      <alignment horizontal="justify" vertical="center" wrapText="1"/>
    </xf>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34" fillId="3" borderId="32"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4" fillId="3" borderId="3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46">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108857</xdr:colOff>
      <xdr:row>0</xdr:row>
      <xdr:rowOff>90714</xdr:rowOff>
    </xdr:from>
    <xdr:to>
      <xdr:col>2</xdr:col>
      <xdr:colOff>1239679</xdr:colOff>
      <xdr:row>1</xdr:row>
      <xdr:rowOff>616856</xdr:rowOff>
    </xdr:to>
    <xdr:pic>
      <xdr:nvPicPr>
        <xdr:cNvPr id="2" name="Imagen 1">
          <a:extLst>
            <a:ext uri="{FF2B5EF4-FFF2-40B4-BE49-F238E27FC236}">
              <a16:creationId xmlns:a16="http://schemas.microsoft.com/office/drawing/2014/main" id="{A7E1D1D6-7F40-4398-83CA-276FFA4E524D}"/>
            </a:ext>
          </a:extLst>
        </xdr:cNvPr>
        <xdr:cNvPicPr>
          <a:picLocks noChangeAspect="1"/>
        </xdr:cNvPicPr>
      </xdr:nvPicPr>
      <xdr:blipFill>
        <a:blip xmlns:r="http://schemas.openxmlformats.org/officeDocument/2006/relationships" r:embed="rId1"/>
        <a:stretch>
          <a:fillRect/>
        </a:stretch>
      </xdr:blipFill>
      <xdr:spPr>
        <a:xfrm>
          <a:off x="390071" y="90714"/>
          <a:ext cx="2373608" cy="96157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245" dataDxfId="244">
  <autoFilter ref="B209:C219"/>
  <tableColumns count="2">
    <tableColumn id="1" name="Criterios" dataDxfId="243"/>
    <tableColumn id="2" name="Subcriterios" dataDxfId="24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H45"/>
  <sheetViews>
    <sheetView topLeftCell="B21" zoomScale="110" zoomScaleNormal="110" workbookViewId="0">
      <selection activeCell="E22" sqref="E22:F22"/>
    </sheetView>
  </sheetViews>
  <sheetFormatPr baseColWidth="10" defaultColWidth="11.453125" defaultRowHeight="14.5" x14ac:dyDescent="0.35"/>
  <cols>
    <col min="1" max="1" width="2.81640625" style="70" customWidth="1"/>
    <col min="2" max="3" width="24.7265625" style="70" customWidth="1"/>
    <col min="4" max="4" width="16" style="70" customWidth="1"/>
    <col min="5" max="5" width="24.7265625" style="70" customWidth="1"/>
    <col min="6" max="6" width="27.7265625" style="70" customWidth="1"/>
    <col min="7" max="8" width="24.7265625" style="70" customWidth="1"/>
    <col min="9" max="16384" width="11.453125" style="70"/>
  </cols>
  <sheetData>
    <row r="1" spans="2:8" ht="15" thickBot="1" x14ac:dyDescent="0.4"/>
    <row r="2" spans="2:8" ht="18" x14ac:dyDescent="0.35">
      <c r="B2" s="330" t="s">
        <v>161</v>
      </c>
      <c r="C2" s="331"/>
      <c r="D2" s="331"/>
      <c r="E2" s="331"/>
      <c r="F2" s="331"/>
      <c r="G2" s="331"/>
      <c r="H2" s="332"/>
    </row>
    <row r="3" spans="2:8" x14ac:dyDescent="0.35">
      <c r="B3" s="71"/>
      <c r="C3" s="72"/>
      <c r="D3" s="72"/>
      <c r="E3" s="72"/>
      <c r="F3" s="72"/>
      <c r="G3" s="72"/>
      <c r="H3" s="73"/>
    </row>
    <row r="4" spans="2:8" ht="63" customHeight="1" x14ac:dyDescent="0.35">
      <c r="B4" s="333" t="s">
        <v>204</v>
      </c>
      <c r="C4" s="334"/>
      <c r="D4" s="334"/>
      <c r="E4" s="334"/>
      <c r="F4" s="334"/>
      <c r="G4" s="334"/>
      <c r="H4" s="335"/>
    </row>
    <row r="5" spans="2:8" ht="63" customHeight="1" x14ac:dyDescent="0.35">
      <c r="B5" s="336"/>
      <c r="C5" s="337"/>
      <c r="D5" s="337"/>
      <c r="E5" s="337"/>
      <c r="F5" s="337"/>
      <c r="G5" s="337"/>
      <c r="H5" s="338"/>
    </row>
    <row r="6" spans="2:8" x14ac:dyDescent="0.35">
      <c r="B6" s="339" t="s">
        <v>159</v>
      </c>
      <c r="C6" s="340"/>
      <c r="D6" s="340"/>
      <c r="E6" s="340"/>
      <c r="F6" s="340"/>
      <c r="G6" s="340"/>
      <c r="H6" s="341"/>
    </row>
    <row r="7" spans="2:8" ht="95.25" customHeight="1" x14ac:dyDescent="0.35">
      <c r="B7" s="349" t="s">
        <v>164</v>
      </c>
      <c r="C7" s="350"/>
      <c r="D7" s="350"/>
      <c r="E7" s="350"/>
      <c r="F7" s="350"/>
      <c r="G7" s="350"/>
      <c r="H7" s="351"/>
    </row>
    <row r="8" spans="2:8" x14ac:dyDescent="0.35">
      <c r="B8" s="108"/>
      <c r="C8" s="109"/>
      <c r="D8" s="109"/>
      <c r="E8" s="109"/>
      <c r="F8" s="109"/>
      <c r="G8" s="109"/>
      <c r="H8" s="110"/>
    </row>
    <row r="9" spans="2:8" ht="16.5" customHeight="1" x14ac:dyDescent="0.35">
      <c r="B9" s="342" t="s">
        <v>197</v>
      </c>
      <c r="C9" s="343"/>
      <c r="D9" s="343"/>
      <c r="E9" s="343"/>
      <c r="F9" s="343"/>
      <c r="G9" s="343"/>
      <c r="H9" s="344"/>
    </row>
    <row r="10" spans="2:8" ht="44.25" customHeight="1" x14ac:dyDescent="0.35">
      <c r="B10" s="342"/>
      <c r="C10" s="343"/>
      <c r="D10" s="343"/>
      <c r="E10" s="343"/>
      <c r="F10" s="343"/>
      <c r="G10" s="343"/>
      <c r="H10" s="344"/>
    </row>
    <row r="11" spans="2:8" ht="15" thickBot="1" x14ac:dyDescent="0.4">
      <c r="B11" s="96"/>
      <c r="C11" s="99"/>
      <c r="D11" s="104"/>
      <c r="E11" s="105"/>
      <c r="F11" s="105"/>
      <c r="G11" s="106"/>
      <c r="H11" s="107"/>
    </row>
    <row r="12" spans="2:8" ht="15" thickTop="1" x14ac:dyDescent="0.35">
      <c r="B12" s="96"/>
      <c r="C12" s="345" t="s">
        <v>160</v>
      </c>
      <c r="D12" s="346"/>
      <c r="E12" s="347" t="s">
        <v>198</v>
      </c>
      <c r="F12" s="348"/>
      <c r="G12" s="99"/>
      <c r="H12" s="100"/>
    </row>
    <row r="13" spans="2:8" ht="35.25" customHeight="1" x14ac:dyDescent="0.35">
      <c r="B13" s="96"/>
      <c r="C13" s="352" t="s">
        <v>191</v>
      </c>
      <c r="D13" s="353"/>
      <c r="E13" s="354" t="s">
        <v>196</v>
      </c>
      <c r="F13" s="355"/>
      <c r="G13" s="99"/>
      <c r="H13" s="100"/>
    </row>
    <row r="14" spans="2:8" ht="17.25" customHeight="1" x14ac:dyDescent="0.35">
      <c r="B14" s="96"/>
      <c r="C14" s="352" t="s">
        <v>192</v>
      </c>
      <c r="D14" s="353"/>
      <c r="E14" s="354" t="s">
        <v>194</v>
      </c>
      <c r="F14" s="355"/>
      <c r="G14" s="99"/>
      <c r="H14" s="100"/>
    </row>
    <row r="15" spans="2:8" ht="19.5" customHeight="1" x14ac:dyDescent="0.35">
      <c r="B15" s="96"/>
      <c r="C15" s="352" t="s">
        <v>193</v>
      </c>
      <c r="D15" s="353"/>
      <c r="E15" s="354" t="s">
        <v>195</v>
      </c>
      <c r="F15" s="355"/>
      <c r="G15" s="99"/>
      <c r="H15" s="100"/>
    </row>
    <row r="16" spans="2:8" ht="69.75" customHeight="1" x14ac:dyDescent="0.35">
      <c r="B16" s="96"/>
      <c r="C16" s="352" t="s">
        <v>162</v>
      </c>
      <c r="D16" s="353"/>
      <c r="E16" s="354" t="s">
        <v>163</v>
      </c>
      <c r="F16" s="355"/>
      <c r="G16" s="99"/>
      <c r="H16" s="100"/>
    </row>
    <row r="17" spans="2:8" ht="34.5" customHeight="1" x14ac:dyDescent="0.35">
      <c r="B17" s="96"/>
      <c r="C17" s="356" t="s">
        <v>2</v>
      </c>
      <c r="D17" s="357"/>
      <c r="E17" s="358" t="s">
        <v>205</v>
      </c>
      <c r="F17" s="359"/>
      <c r="G17" s="99"/>
      <c r="H17" s="100"/>
    </row>
    <row r="18" spans="2:8" ht="27.75" customHeight="1" x14ac:dyDescent="0.35">
      <c r="B18" s="96"/>
      <c r="C18" s="356" t="s">
        <v>3</v>
      </c>
      <c r="D18" s="357"/>
      <c r="E18" s="358" t="s">
        <v>206</v>
      </c>
      <c r="F18" s="359"/>
      <c r="G18" s="99"/>
      <c r="H18" s="100"/>
    </row>
    <row r="19" spans="2:8" ht="28.5" customHeight="1" x14ac:dyDescent="0.35">
      <c r="B19" s="96"/>
      <c r="C19" s="356" t="s">
        <v>39</v>
      </c>
      <c r="D19" s="357"/>
      <c r="E19" s="358" t="s">
        <v>207</v>
      </c>
      <c r="F19" s="359"/>
      <c r="G19" s="99"/>
      <c r="H19" s="100"/>
    </row>
    <row r="20" spans="2:8" ht="72.75" customHeight="1" x14ac:dyDescent="0.35">
      <c r="B20" s="96"/>
      <c r="C20" s="356" t="s">
        <v>1</v>
      </c>
      <c r="D20" s="357"/>
      <c r="E20" s="358" t="s">
        <v>208</v>
      </c>
      <c r="F20" s="359"/>
      <c r="G20" s="99"/>
      <c r="H20" s="100"/>
    </row>
    <row r="21" spans="2:8" ht="64.5" customHeight="1" x14ac:dyDescent="0.35">
      <c r="B21" s="96"/>
      <c r="C21" s="356" t="s">
        <v>47</v>
      </c>
      <c r="D21" s="357"/>
      <c r="E21" s="358" t="s">
        <v>166</v>
      </c>
      <c r="F21" s="359"/>
      <c r="G21" s="99"/>
      <c r="H21" s="100"/>
    </row>
    <row r="22" spans="2:8" ht="71.25" customHeight="1" x14ac:dyDescent="0.35">
      <c r="B22" s="96"/>
      <c r="C22" s="356" t="s">
        <v>165</v>
      </c>
      <c r="D22" s="357"/>
      <c r="E22" s="358" t="s">
        <v>167</v>
      </c>
      <c r="F22" s="359"/>
      <c r="G22" s="99" t="s">
        <v>209</v>
      </c>
      <c r="H22" s="100"/>
    </row>
    <row r="23" spans="2:8" ht="55.5" customHeight="1" x14ac:dyDescent="0.35">
      <c r="B23" s="96"/>
      <c r="C23" s="363" t="s">
        <v>168</v>
      </c>
      <c r="D23" s="364"/>
      <c r="E23" s="358" t="s">
        <v>169</v>
      </c>
      <c r="F23" s="359"/>
      <c r="G23" s="99"/>
      <c r="H23" s="100"/>
    </row>
    <row r="24" spans="2:8" ht="42" customHeight="1" x14ac:dyDescent="0.35">
      <c r="B24" s="96"/>
      <c r="C24" s="363" t="s">
        <v>45</v>
      </c>
      <c r="D24" s="364"/>
      <c r="E24" s="358" t="s">
        <v>170</v>
      </c>
      <c r="F24" s="359"/>
      <c r="G24" s="99"/>
      <c r="H24" s="100"/>
    </row>
    <row r="25" spans="2:8" ht="73.5" customHeight="1" x14ac:dyDescent="0.35">
      <c r="B25" s="96"/>
      <c r="C25" s="363" t="s">
        <v>158</v>
      </c>
      <c r="D25" s="364"/>
      <c r="E25" s="358" t="s">
        <v>171</v>
      </c>
      <c r="F25" s="359"/>
      <c r="G25" s="328" t="s">
        <v>210</v>
      </c>
      <c r="H25" s="329"/>
    </row>
    <row r="26" spans="2:8" ht="23.25" customHeight="1" x14ac:dyDescent="0.35">
      <c r="B26" s="96"/>
      <c r="C26" s="363" t="s">
        <v>12</v>
      </c>
      <c r="D26" s="364"/>
      <c r="E26" s="358" t="s">
        <v>172</v>
      </c>
      <c r="F26" s="359"/>
      <c r="G26" s="99"/>
      <c r="H26" s="100"/>
    </row>
    <row r="27" spans="2:8" ht="30.75" customHeight="1" x14ac:dyDescent="0.35">
      <c r="B27" s="96"/>
      <c r="C27" s="363" t="s">
        <v>176</v>
      </c>
      <c r="D27" s="364"/>
      <c r="E27" s="358" t="s">
        <v>173</v>
      </c>
      <c r="F27" s="359"/>
      <c r="G27" s="99"/>
      <c r="H27" s="100"/>
    </row>
    <row r="28" spans="2:8" ht="35.25" customHeight="1" x14ac:dyDescent="0.35">
      <c r="B28" s="96"/>
      <c r="C28" s="363" t="s">
        <v>177</v>
      </c>
      <c r="D28" s="364"/>
      <c r="E28" s="358" t="s">
        <v>174</v>
      </c>
      <c r="F28" s="359"/>
      <c r="G28" s="99"/>
      <c r="H28" s="100"/>
    </row>
    <row r="29" spans="2:8" ht="33" customHeight="1" x14ac:dyDescent="0.35">
      <c r="B29" s="96"/>
      <c r="C29" s="363" t="s">
        <v>177</v>
      </c>
      <c r="D29" s="364"/>
      <c r="E29" s="358" t="s">
        <v>174</v>
      </c>
      <c r="F29" s="359"/>
      <c r="G29" s="99"/>
      <c r="H29" s="100"/>
    </row>
    <row r="30" spans="2:8" ht="30" customHeight="1" x14ac:dyDescent="0.35">
      <c r="B30" s="96"/>
      <c r="C30" s="363" t="s">
        <v>178</v>
      </c>
      <c r="D30" s="364"/>
      <c r="E30" s="358" t="s">
        <v>175</v>
      </c>
      <c r="F30" s="359"/>
      <c r="G30" s="99"/>
      <c r="H30" s="100"/>
    </row>
    <row r="31" spans="2:8" ht="35.25" customHeight="1" x14ac:dyDescent="0.35">
      <c r="B31" s="96"/>
      <c r="C31" s="363" t="s">
        <v>179</v>
      </c>
      <c r="D31" s="364"/>
      <c r="E31" s="358" t="s">
        <v>180</v>
      </c>
      <c r="F31" s="359"/>
      <c r="G31" s="99"/>
      <c r="H31" s="100"/>
    </row>
    <row r="32" spans="2:8" ht="31.5" customHeight="1" x14ac:dyDescent="0.35">
      <c r="B32" s="96"/>
      <c r="C32" s="363" t="s">
        <v>181</v>
      </c>
      <c r="D32" s="364"/>
      <c r="E32" s="358" t="s">
        <v>182</v>
      </c>
      <c r="F32" s="359"/>
      <c r="G32" s="99"/>
      <c r="H32" s="100"/>
    </row>
    <row r="33" spans="2:8" ht="35.25" customHeight="1" x14ac:dyDescent="0.35">
      <c r="B33" s="96"/>
      <c r="C33" s="363" t="s">
        <v>183</v>
      </c>
      <c r="D33" s="364"/>
      <c r="E33" s="358" t="s">
        <v>184</v>
      </c>
      <c r="F33" s="359"/>
      <c r="G33" s="99"/>
      <c r="H33" s="100"/>
    </row>
    <row r="34" spans="2:8" ht="59.25" customHeight="1" x14ac:dyDescent="0.35">
      <c r="B34" s="96"/>
      <c r="C34" s="363" t="s">
        <v>185</v>
      </c>
      <c r="D34" s="364"/>
      <c r="E34" s="358" t="s">
        <v>186</v>
      </c>
      <c r="F34" s="359"/>
      <c r="G34" s="99"/>
      <c r="H34" s="100"/>
    </row>
    <row r="35" spans="2:8" ht="29.25" customHeight="1" x14ac:dyDescent="0.35">
      <c r="B35" s="96"/>
      <c r="C35" s="363" t="s">
        <v>29</v>
      </c>
      <c r="D35" s="364"/>
      <c r="E35" s="358" t="s">
        <v>187</v>
      </c>
      <c r="F35" s="359"/>
      <c r="G35" s="99"/>
      <c r="H35" s="100"/>
    </row>
    <row r="36" spans="2:8" ht="82.5" customHeight="1" x14ac:dyDescent="0.35">
      <c r="B36" s="96"/>
      <c r="C36" s="363" t="s">
        <v>189</v>
      </c>
      <c r="D36" s="364"/>
      <c r="E36" s="358" t="s">
        <v>188</v>
      </c>
      <c r="F36" s="359"/>
      <c r="G36" s="99"/>
      <c r="H36" s="100"/>
    </row>
    <row r="37" spans="2:8" ht="46.5" customHeight="1" x14ac:dyDescent="0.35">
      <c r="B37" s="96"/>
      <c r="C37" s="363" t="s">
        <v>36</v>
      </c>
      <c r="D37" s="364"/>
      <c r="E37" s="358" t="s">
        <v>190</v>
      </c>
      <c r="F37" s="359"/>
      <c r="G37" s="99"/>
      <c r="H37" s="100"/>
    </row>
    <row r="38" spans="2:8" ht="6.75" customHeight="1" thickBot="1" x14ac:dyDescent="0.4">
      <c r="B38" s="96"/>
      <c r="C38" s="365"/>
      <c r="D38" s="366"/>
      <c r="E38" s="367"/>
      <c r="F38" s="368"/>
      <c r="G38" s="99"/>
      <c r="H38" s="100"/>
    </row>
    <row r="39" spans="2:8" ht="15" thickTop="1" x14ac:dyDescent="0.35">
      <c r="B39" s="96"/>
      <c r="C39" s="97"/>
      <c r="D39" s="97"/>
      <c r="E39" s="98"/>
      <c r="F39" s="98"/>
      <c r="G39" s="99"/>
      <c r="H39" s="100"/>
    </row>
    <row r="40" spans="2:8" ht="21" customHeight="1" x14ac:dyDescent="0.35">
      <c r="B40" s="360" t="s">
        <v>199</v>
      </c>
      <c r="C40" s="361"/>
      <c r="D40" s="361"/>
      <c r="E40" s="361"/>
      <c r="F40" s="361"/>
      <c r="G40" s="361"/>
      <c r="H40" s="362"/>
    </row>
    <row r="41" spans="2:8" ht="20.25" customHeight="1" x14ac:dyDescent="0.35">
      <c r="B41" s="360" t="s">
        <v>200</v>
      </c>
      <c r="C41" s="361"/>
      <c r="D41" s="361"/>
      <c r="E41" s="361"/>
      <c r="F41" s="361"/>
      <c r="G41" s="361"/>
      <c r="H41" s="362"/>
    </row>
    <row r="42" spans="2:8" ht="20.25" customHeight="1" x14ac:dyDescent="0.35">
      <c r="B42" s="360" t="s">
        <v>201</v>
      </c>
      <c r="C42" s="361"/>
      <c r="D42" s="361"/>
      <c r="E42" s="361"/>
      <c r="F42" s="361"/>
      <c r="G42" s="361"/>
      <c r="H42" s="362"/>
    </row>
    <row r="43" spans="2:8" ht="20.25" customHeight="1" x14ac:dyDescent="0.35">
      <c r="B43" s="360" t="s">
        <v>202</v>
      </c>
      <c r="C43" s="361"/>
      <c r="D43" s="361"/>
      <c r="E43" s="361"/>
      <c r="F43" s="361"/>
      <c r="G43" s="361"/>
      <c r="H43" s="362"/>
    </row>
    <row r="44" spans="2:8" x14ac:dyDescent="0.35">
      <c r="B44" s="360" t="s">
        <v>203</v>
      </c>
      <c r="C44" s="361"/>
      <c r="D44" s="361"/>
      <c r="E44" s="361"/>
      <c r="F44" s="361"/>
      <c r="G44" s="361"/>
      <c r="H44" s="362"/>
    </row>
    <row r="45" spans="2:8" ht="15" thickBot="1" x14ac:dyDescent="0.4">
      <c r="B45" s="101"/>
      <c r="C45" s="102"/>
      <c r="D45" s="102"/>
      <c r="E45" s="102"/>
      <c r="F45" s="102"/>
      <c r="G45" s="102"/>
      <c r="H45" s="103"/>
    </row>
  </sheetData>
  <mergeCells count="65">
    <mergeCell ref="C14:D14"/>
    <mergeCell ref="E14:F14"/>
    <mergeCell ref="C15:D15"/>
    <mergeCell ref="E15:F15"/>
    <mergeCell ref="E22:F22"/>
    <mergeCell ref="C22:D22"/>
    <mergeCell ref="E18:F18"/>
    <mergeCell ref="E19:F19"/>
    <mergeCell ref="E20:F20"/>
    <mergeCell ref="E21:F21"/>
    <mergeCell ref="E37:F37"/>
    <mergeCell ref="E28:F28"/>
    <mergeCell ref="C28:D28"/>
    <mergeCell ref="C16:D16"/>
    <mergeCell ref="E16:F16"/>
    <mergeCell ref="C25:D25"/>
    <mergeCell ref="E25:F25"/>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2:H42"/>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G25:H25"/>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BP72"/>
  <sheetViews>
    <sheetView tabSelected="1" view="pageBreakPreview" zoomScale="70" zoomScaleNormal="70" zoomScaleSheetLayoutView="70" workbookViewId="0">
      <selection activeCell="C4" sqref="C4:N4"/>
    </sheetView>
  </sheetViews>
  <sheetFormatPr baseColWidth="10" defaultColWidth="11.453125" defaultRowHeight="14.5" x14ac:dyDescent="0.35"/>
  <cols>
    <col min="1" max="1" width="4" style="266" bestFit="1" customWidth="1"/>
    <col min="2" max="2" width="17.7265625" style="266" customWidth="1"/>
    <col min="3" max="3" width="22.7265625" style="266" customWidth="1"/>
    <col min="4" max="4" width="34.1796875" style="266" customWidth="1"/>
    <col min="5" max="5" width="32.453125" style="142" customWidth="1"/>
    <col min="6" max="6" width="19" style="267" customWidth="1"/>
    <col min="7" max="7" width="17.81640625" style="142" customWidth="1"/>
    <col min="8" max="8" width="18.1796875" style="142" customWidth="1"/>
    <col min="9" max="9" width="6.26953125" style="142" customWidth="1"/>
    <col min="10" max="10" width="27.26953125" style="142" customWidth="1"/>
    <col min="11" max="11" width="30.54296875" style="142" customWidth="1"/>
    <col min="12" max="12" width="17.54296875" style="142" customWidth="1"/>
    <col min="13" max="13" width="6.26953125" style="142" customWidth="1"/>
    <col min="14" max="14" width="16" style="142" customWidth="1"/>
    <col min="15" max="15" width="5.81640625" style="142" customWidth="1"/>
    <col min="16" max="16" width="38.54296875" style="142" customWidth="1"/>
    <col min="17" max="17" width="15.1796875" style="142" customWidth="1"/>
    <col min="18" max="18" width="6.81640625" style="142" customWidth="1"/>
    <col min="19" max="19" width="5" style="142" customWidth="1"/>
    <col min="20" max="20" width="5.54296875" style="142" customWidth="1"/>
    <col min="21" max="21" width="7.1796875" style="142" customWidth="1"/>
    <col min="22" max="22" width="6.7265625" style="142" customWidth="1"/>
    <col min="23" max="23" width="7.54296875" style="142" customWidth="1"/>
    <col min="24" max="24" width="12.7265625" style="142" customWidth="1"/>
    <col min="25" max="25" width="11" style="142" customWidth="1"/>
    <col min="26" max="26" width="5.81640625" style="142" customWidth="1"/>
    <col min="27" max="27" width="10.453125" style="142" customWidth="1"/>
    <col min="28" max="28" width="5.26953125" style="142" customWidth="1"/>
    <col min="29" max="29" width="8.453125" style="142" customWidth="1"/>
    <col min="30" max="30" width="7.26953125" style="142" customWidth="1"/>
    <col min="31" max="31" width="25.54296875" style="142" customWidth="1"/>
    <col min="32" max="32" width="18.7265625" style="142" customWidth="1"/>
    <col min="33" max="33" width="21.6328125" style="142" customWidth="1"/>
    <col min="34" max="34" width="16.81640625" style="142" customWidth="1"/>
    <col min="35" max="35" width="17.90625" style="142" customWidth="1"/>
    <col min="36" max="36" width="21" style="142" customWidth="1"/>
    <col min="37" max="16384" width="11.453125" style="142"/>
  </cols>
  <sheetData>
    <row r="1" spans="1:68" ht="34.5" customHeight="1" x14ac:dyDescent="0.35">
      <c r="A1" s="412"/>
      <c r="B1" s="413"/>
      <c r="C1" s="414"/>
      <c r="D1" s="412" t="s">
        <v>219</v>
      </c>
      <c r="E1" s="413"/>
      <c r="F1" s="413"/>
      <c r="G1" s="413"/>
      <c r="H1" s="413"/>
      <c r="I1" s="413"/>
      <c r="J1" s="413"/>
      <c r="K1" s="413"/>
      <c r="L1" s="413"/>
      <c r="M1" s="413"/>
      <c r="N1" s="413"/>
      <c r="O1" s="216"/>
      <c r="P1" s="216"/>
      <c r="Q1" s="216"/>
      <c r="R1" s="216"/>
      <c r="S1" s="216"/>
      <c r="T1" s="216"/>
      <c r="U1" s="216"/>
      <c r="V1" s="216"/>
      <c r="W1" s="216"/>
      <c r="X1" s="216"/>
      <c r="Y1" s="216"/>
      <c r="Z1" s="216"/>
      <c r="AA1" s="216"/>
      <c r="AB1" s="216"/>
      <c r="AC1" s="216"/>
      <c r="AD1" s="216"/>
      <c r="AE1" s="216"/>
      <c r="AF1" s="216"/>
      <c r="AG1" s="216"/>
      <c r="AH1" s="216"/>
      <c r="AI1" s="216"/>
      <c r="AJ1" s="217"/>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row>
    <row r="2" spans="1:68" ht="59.25" customHeight="1" thickBot="1" x14ac:dyDescent="0.4">
      <c r="A2" s="415"/>
      <c r="B2" s="416"/>
      <c r="C2" s="417"/>
      <c r="D2" s="415"/>
      <c r="E2" s="416"/>
      <c r="F2" s="416"/>
      <c r="G2" s="416"/>
      <c r="H2" s="416"/>
      <c r="I2" s="416"/>
      <c r="J2" s="416"/>
      <c r="K2" s="416"/>
      <c r="L2" s="416"/>
      <c r="M2" s="416"/>
      <c r="N2" s="416"/>
      <c r="O2" s="218"/>
      <c r="P2" s="218"/>
      <c r="Q2" s="218"/>
      <c r="R2" s="218"/>
      <c r="S2" s="218"/>
      <c r="T2" s="218"/>
      <c r="U2" s="218"/>
      <c r="V2" s="218"/>
      <c r="W2" s="218"/>
      <c r="X2" s="218"/>
      <c r="Y2" s="218"/>
      <c r="Z2" s="218"/>
      <c r="AA2" s="218"/>
      <c r="AB2" s="218"/>
      <c r="AC2" s="218"/>
      <c r="AD2" s="218"/>
      <c r="AE2" s="218"/>
      <c r="AF2" s="218"/>
      <c r="AG2" s="218"/>
      <c r="AH2" s="218"/>
      <c r="AI2" s="218"/>
      <c r="AJ2" s="219"/>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row>
    <row r="3" spans="1:68" x14ac:dyDescent="0.35">
      <c r="A3" s="245"/>
      <c r="B3" s="246"/>
      <c r="C3" s="247"/>
      <c r="D3" s="247"/>
      <c r="E3" s="248"/>
      <c r="F3" s="249"/>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50"/>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row>
    <row r="4" spans="1:68" ht="35.25" customHeight="1" x14ac:dyDescent="0.35">
      <c r="A4" s="386" t="s">
        <v>40</v>
      </c>
      <c r="B4" s="387"/>
      <c r="C4" s="395" t="s">
        <v>214</v>
      </c>
      <c r="D4" s="395"/>
      <c r="E4" s="395"/>
      <c r="F4" s="395"/>
      <c r="G4" s="395"/>
      <c r="H4" s="395"/>
      <c r="I4" s="395"/>
      <c r="J4" s="395"/>
      <c r="K4" s="395"/>
      <c r="L4" s="395"/>
      <c r="M4" s="395"/>
      <c r="N4" s="395"/>
      <c r="O4" s="396"/>
      <c r="P4" s="396"/>
      <c r="Q4" s="396"/>
      <c r="R4" s="248"/>
      <c r="S4" s="248"/>
      <c r="T4" s="248"/>
      <c r="U4" s="248"/>
      <c r="V4" s="248"/>
      <c r="W4" s="248"/>
      <c r="X4" s="248"/>
      <c r="Y4" s="248"/>
      <c r="Z4" s="248"/>
      <c r="AA4" s="248"/>
      <c r="AB4" s="248"/>
      <c r="AC4" s="248"/>
      <c r="AD4" s="248"/>
      <c r="AE4" s="248"/>
      <c r="AF4" s="248"/>
      <c r="AG4" s="248"/>
      <c r="AH4" s="248"/>
      <c r="AI4" s="248"/>
      <c r="AJ4" s="250"/>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row>
    <row r="5" spans="1:68" ht="67.5" customHeight="1" x14ac:dyDescent="0.35">
      <c r="A5" s="386" t="s">
        <v>127</v>
      </c>
      <c r="B5" s="387"/>
      <c r="C5" s="389" t="s">
        <v>216</v>
      </c>
      <c r="D5" s="390"/>
      <c r="E5" s="390"/>
      <c r="F5" s="390"/>
      <c r="G5" s="390"/>
      <c r="H5" s="390"/>
      <c r="I5" s="390"/>
      <c r="J5" s="390"/>
      <c r="K5" s="390"/>
      <c r="L5" s="390"/>
      <c r="M5" s="390"/>
      <c r="N5" s="391"/>
      <c r="O5" s="248"/>
      <c r="P5" s="248"/>
      <c r="Q5" s="248"/>
      <c r="R5" s="248"/>
      <c r="S5" s="248"/>
      <c r="T5" s="248"/>
      <c r="U5" s="248"/>
      <c r="V5" s="248"/>
      <c r="W5" s="248"/>
      <c r="X5" s="248"/>
      <c r="Y5" s="248"/>
      <c r="Z5" s="248"/>
      <c r="AA5" s="248"/>
      <c r="AB5" s="248"/>
      <c r="AC5" s="248"/>
      <c r="AD5" s="248"/>
      <c r="AE5" s="248"/>
      <c r="AF5" s="248"/>
      <c r="AG5" s="248"/>
      <c r="AH5" s="248"/>
      <c r="AI5" s="248"/>
      <c r="AJ5" s="250"/>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row>
    <row r="6" spans="1:68" ht="53.5" customHeight="1" x14ac:dyDescent="0.35">
      <c r="A6" s="393" t="s">
        <v>41</v>
      </c>
      <c r="B6" s="394"/>
      <c r="C6" s="392" t="s">
        <v>215</v>
      </c>
      <c r="D6" s="392"/>
      <c r="E6" s="392"/>
      <c r="F6" s="392"/>
      <c r="G6" s="392"/>
      <c r="H6" s="392"/>
      <c r="I6" s="392"/>
      <c r="J6" s="392"/>
      <c r="K6" s="392"/>
      <c r="L6" s="392"/>
      <c r="M6" s="392"/>
      <c r="N6" s="392"/>
      <c r="O6" s="248"/>
      <c r="P6" s="248"/>
      <c r="Q6" s="248"/>
      <c r="R6" s="248"/>
      <c r="S6" s="248"/>
      <c r="T6" s="248"/>
      <c r="U6" s="248"/>
      <c r="V6" s="248"/>
      <c r="W6" s="248"/>
      <c r="X6" s="248"/>
      <c r="Y6" s="248"/>
      <c r="Z6" s="248"/>
      <c r="AA6" s="248"/>
      <c r="AB6" s="248"/>
      <c r="AC6" s="248"/>
      <c r="AD6" s="248"/>
      <c r="AE6" s="248"/>
      <c r="AF6" s="248"/>
      <c r="AG6" s="248"/>
      <c r="AH6" s="248"/>
      <c r="AI6" s="248"/>
      <c r="AJ6" s="250"/>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row>
    <row r="7" spans="1:68" ht="18.5" x14ac:dyDescent="0.35">
      <c r="A7" s="371" t="s">
        <v>135</v>
      </c>
      <c r="B7" s="372"/>
      <c r="C7" s="372"/>
      <c r="D7" s="372"/>
      <c r="E7" s="372"/>
      <c r="F7" s="372"/>
      <c r="G7" s="372"/>
      <c r="H7" s="372" t="s">
        <v>136</v>
      </c>
      <c r="I7" s="372"/>
      <c r="J7" s="372"/>
      <c r="K7" s="372"/>
      <c r="L7" s="372"/>
      <c r="M7" s="372"/>
      <c r="N7" s="372"/>
      <c r="O7" s="372" t="s">
        <v>137</v>
      </c>
      <c r="P7" s="372"/>
      <c r="Q7" s="372"/>
      <c r="R7" s="372"/>
      <c r="S7" s="372"/>
      <c r="T7" s="372"/>
      <c r="U7" s="372"/>
      <c r="V7" s="372"/>
      <c r="W7" s="372"/>
      <c r="X7" s="372" t="s">
        <v>138</v>
      </c>
      <c r="Y7" s="372"/>
      <c r="Z7" s="372"/>
      <c r="AA7" s="372"/>
      <c r="AB7" s="372"/>
      <c r="AC7" s="372"/>
      <c r="AD7" s="372"/>
      <c r="AE7" s="380" t="s">
        <v>34</v>
      </c>
      <c r="AF7" s="381"/>
      <c r="AG7" s="381"/>
      <c r="AH7" s="381"/>
      <c r="AI7" s="382"/>
      <c r="AJ7" s="327"/>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row>
    <row r="8" spans="1:68" ht="16.5" customHeight="1" x14ac:dyDescent="0.35">
      <c r="A8" s="451" t="s">
        <v>0</v>
      </c>
      <c r="B8" s="388" t="s">
        <v>2</v>
      </c>
      <c r="C8" s="373" t="s">
        <v>3</v>
      </c>
      <c r="D8" s="373" t="s">
        <v>39</v>
      </c>
      <c r="E8" s="388" t="s">
        <v>1</v>
      </c>
      <c r="F8" s="373" t="s">
        <v>47</v>
      </c>
      <c r="G8" s="373" t="s">
        <v>131</v>
      </c>
      <c r="H8" s="373" t="s">
        <v>33</v>
      </c>
      <c r="I8" s="388" t="s">
        <v>5</v>
      </c>
      <c r="J8" s="373" t="s">
        <v>84</v>
      </c>
      <c r="K8" s="373" t="s">
        <v>89</v>
      </c>
      <c r="L8" s="373" t="s">
        <v>42</v>
      </c>
      <c r="M8" s="388" t="s">
        <v>5</v>
      </c>
      <c r="N8" s="373" t="s">
        <v>45</v>
      </c>
      <c r="O8" s="369" t="s">
        <v>11</v>
      </c>
      <c r="P8" s="373" t="s">
        <v>158</v>
      </c>
      <c r="Q8" s="373" t="s">
        <v>12</v>
      </c>
      <c r="R8" s="373" t="s">
        <v>8</v>
      </c>
      <c r="S8" s="373"/>
      <c r="T8" s="373"/>
      <c r="U8" s="373"/>
      <c r="V8" s="373"/>
      <c r="W8" s="373"/>
      <c r="X8" s="369" t="s">
        <v>134</v>
      </c>
      <c r="Y8" s="369" t="s">
        <v>43</v>
      </c>
      <c r="Z8" s="369" t="s">
        <v>5</v>
      </c>
      <c r="AA8" s="369" t="s">
        <v>44</v>
      </c>
      <c r="AB8" s="369" t="s">
        <v>5</v>
      </c>
      <c r="AC8" s="369" t="s">
        <v>46</v>
      </c>
      <c r="AD8" s="369" t="s">
        <v>29</v>
      </c>
      <c r="AE8" s="373" t="s">
        <v>34</v>
      </c>
      <c r="AF8" s="373" t="s">
        <v>35</v>
      </c>
      <c r="AG8" s="374" t="s">
        <v>211</v>
      </c>
      <c r="AH8" s="374" t="s">
        <v>221</v>
      </c>
      <c r="AI8" s="378" t="s">
        <v>212</v>
      </c>
      <c r="AJ8" s="375" t="s">
        <v>36</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row>
    <row r="9" spans="1:68" s="252" customFormat="1" ht="80" customHeight="1" thickBot="1" x14ac:dyDescent="0.4">
      <c r="A9" s="452"/>
      <c r="B9" s="378"/>
      <c r="C9" s="374"/>
      <c r="D9" s="374"/>
      <c r="E9" s="378"/>
      <c r="F9" s="374"/>
      <c r="G9" s="374"/>
      <c r="H9" s="374"/>
      <c r="I9" s="378"/>
      <c r="J9" s="374"/>
      <c r="K9" s="374"/>
      <c r="L9" s="378"/>
      <c r="M9" s="378"/>
      <c r="N9" s="374"/>
      <c r="O9" s="370"/>
      <c r="P9" s="374"/>
      <c r="Q9" s="374"/>
      <c r="R9" s="127" t="s">
        <v>13</v>
      </c>
      <c r="S9" s="127" t="s">
        <v>17</v>
      </c>
      <c r="T9" s="127" t="s">
        <v>28</v>
      </c>
      <c r="U9" s="127" t="s">
        <v>18</v>
      </c>
      <c r="V9" s="127" t="s">
        <v>21</v>
      </c>
      <c r="W9" s="127" t="s">
        <v>24</v>
      </c>
      <c r="X9" s="370"/>
      <c r="Y9" s="370"/>
      <c r="Z9" s="370"/>
      <c r="AA9" s="370"/>
      <c r="AB9" s="370"/>
      <c r="AC9" s="370"/>
      <c r="AD9" s="370"/>
      <c r="AE9" s="374"/>
      <c r="AF9" s="374"/>
      <c r="AG9" s="377"/>
      <c r="AH9" s="377"/>
      <c r="AI9" s="379"/>
      <c r="AJ9" s="376"/>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row>
    <row r="10" spans="1:68" s="135" customFormat="1" ht="173" customHeight="1" thickBot="1" x14ac:dyDescent="0.4">
      <c r="A10" s="436">
        <v>1</v>
      </c>
      <c r="B10" s="383" t="s">
        <v>130</v>
      </c>
      <c r="C10" s="383" t="s">
        <v>217</v>
      </c>
      <c r="D10" s="383" t="s">
        <v>218</v>
      </c>
      <c r="E10" s="442" t="s">
        <v>220</v>
      </c>
      <c r="F10" s="448" t="s">
        <v>120</v>
      </c>
      <c r="G10" s="421">
        <v>12</v>
      </c>
      <c r="H10" s="424" t="str">
        <f>IF(G10&lt;=0,"",IF(G10&lt;=2,"Muy Baja",IF(G10&lt;=24,"Baja",IF(G10&lt;=500,"Media",IF(G10&lt;=5000,"Alta","Muy Alta")))))</f>
        <v>Baja</v>
      </c>
      <c r="I10" s="418">
        <f>IF(H10="","",IF(H10="Muy Baja",0.2,IF(H10="Baja",0.4,IF(H10="Media",0.6,IF(H10="Alta",0.8,IF(H10="Muy Alta",1,))))))</f>
        <v>0.4</v>
      </c>
      <c r="J10" s="430" t="s">
        <v>148</v>
      </c>
      <c r="K10" s="433" t="str">
        <f>IF(NOT(ISERROR(MATCH(J10,'Tabla Impacto'!$B$221:$B$223,0))),'Tabla Impacto'!$F$223&amp;"Por favor no seleccionar los criterios de impacto(Afectación Económica o presupuestal y Pérdida Reputacional)",J10)</f>
        <v xml:space="preserve">     El riesgo afecta la imagen de alguna área de la organización</v>
      </c>
      <c r="L10" s="424" t="str">
        <f>IF(OR(K10='Tabla Impacto'!$C$11,K10='Tabla Impacto'!$D$11),"Leve",IF(OR(K10='Tabla Impacto'!$C$12,K10='Tabla Impacto'!$D$12),"Menor",IF(OR(K10='Tabla Impacto'!$C$13,K10='Tabla Impacto'!$D$13),"Moderado",IF(OR(K10='Tabla Impacto'!$C$14,K10='Tabla Impacto'!$D$14),"Mayor",IF(OR(K10='Tabla Impacto'!$C$15,K10='Tabla Impacto'!$D$15),"Catastrófico","")))))</f>
        <v>Leve</v>
      </c>
      <c r="M10" s="418">
        <f>IF(L10="","",IF(L10="Leve",0.2,IF(L10="Menor",0.4,IF(L10="Moderado",0.6,IF(L10="Mayor",0.8,IF(L10="Catastrófico",1,))))))</f>
        <v>0.2</v>
      </c>
      <c r="N10" s="427"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275">
        <v>1</v>
      </c>
      <c r="P10" s="276" t="s">
        <v>224</v>
      </c>
      <c r="Q10" s="277" t="str">
        <f>IF(OR(R10="Preventivo",R10="Detectivo"),"Probabilidad",IF(R10="Correctivo","Impacto",""))</f>
        <v>Probabilidad</v>
      </c>
      <c r="R10" s="278" t="s">
        <v>14</v>
      </c>
      <c r="S10" s="279" t="s">
        <v>9</v>
      </c>
      <c r="T10" s="280" t="str">
        <f>IF(AND(R10="Preventivo",S10="Automático"),"50%",IF(AND(R10="Preventivo",S10="Manual"),"40%",IF(AND(R10="Detectivo",S10="Automático"),"40%",IF(AND(R10="Detectivo",S10="Manual"),"30%",IF(AND(R10="Correctivo",S10="Automático"),"35%",IF(AND(R10="Correctivo",S10="Manual"),"25%",""))))))</f>
        <v>40%</v>
      </c>
      <c r="U10" s="279" t="s">
        <v>19</v>
      </c>
      <c r="V10" s="279" t="s">
        <v>22</v>
      </c>
      <c r="W10" s="279" t="s">
        <v>116</v>
      </c>
      <c r="X10" s="281">
        <f>IFERROR(IF(Q10="Probabilidad",(I10-(+I10*T10)),IF(Q10="Impacto",I10,"")),"")</f>
        <v>0.24</v>
      </c>
      <c r="Y10" s="282" t="str">
        <f>IFERROR(IF(X10="","",IF(X10&lt;=0.2,"Muy Baja",IF(X10&lt;=0.4,"Baja",IF(X10&lt;=0.6,"Media",IF(X10&lt;=0.8,"Alta","Muy Alta"))))),"")</f>
        <v>Baja</v>
      </c>
      <c r="Z10" s="283">
        <f>+X10</f>
        <v>0.24</v>
      </c>
      <c r="AA10" s="282" t="str">
        <f>IFERROR(IF(AB10="","",IF(AB10&lt;=0.2,"Leve",IF(AB10&lt;=0.4,"Menor",IF(AB10&lt;=0.6,"Moderado",IF(AB10&lt;=0.8,"Mayor","Catastrófico"))))),"")</f>
        <v>Leve</v>
      </c>
      <c r="AB10" s="283">
        <f>IFERROR(IF(Q10="Impacto",(M10-(+M10*T10)),IF(Q10="Probabilidad",M10,"")),"")</f>
        <v>0.2</v>
      </c>
      <c r="AC10" s="284"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285" t="s">
        <v>132</v>
      </c>
      <c r="AE10" s="286" t="s">
        <v>225</v>
      </c>
      <c r="AF10" s="287" t="s">
        <v>222</v>
      </c>
      <c r="AG10" s="288">
        <v>45041</v>
      </c>
      <c r="AH10" s="326" t="s">
        <v>223</v>
      </c>
      <c r="AI10" s="289"/>
      <c r="AJ10" s="290" t="s">
        <v>38</v>
      </c>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row>
    <row r="11" spans="1:68" ht="18.5" hidden="1" thickBot="1" x14ac:dyDescent="0.4">
      <c r="A11" s="437"/>
      <c r="B11" s="384"/>
      <c r="C11" s="384"/>
      <c r="D11" s="384"/>
      <c r="E11" s="443"/>
      <c r="F11" s="449"/>
      <c r="G11" s="422"/>
      <c r="H11" s="425"/>
      <c r="I11" s="419"/>
      <c r="J11" s="431"/>
      <c r="K11" s="434">
        <f ca="1">IF(NOT(ISERROR(MATCH(J11,_xlfn.ANCHORARRAY(E22),0))),I24&amp;"Por favor no seleccionar los criterios de impacto",J11)</f>
        <v>0</v>
      </c>
      <c r="L11" s="425"/>
      <c r="M11" s="419"/>
      <c r="N11" s="428"/>
      <c r="O11" s="291">
        <v>2</v>
      </c>
      <c r="P11" s="292"/>
      <c r="Q11" s="293" t="str">
        <f>IF(OR(R11="Preventivo",R11="Detectivo"),"Probabilidad",IF(R11="Correctivo","Impacto",""))</f>
        <v/>
      </c>
      <c r="R11" s="294"/>
      <c r="S11" s="295"/>
      <c r="T11" s="296" t="str">
        <f t="shared" ref="T11:T15" si="0">IF(AND(R11="Preventivo",S11="Automático"),"50%",IF(AND(R11="Preventivo",S11="Manual"),"40%",IF(AND(R11="Detectivo",S11="Automático"),"40%",IF(AND(R11="Detectivo",S11="Manual"),"30%",IF(AND(R11="Correctivo",S11="Automático"),"35%",IF(AND(R11="Correctivo",S11="Manual"),"25%",""))))))</f>
        <v/>
      </c>
      <c r="U11" s="297"/>
      <c r="V11" s="297"/>
      <c r="W11" s="297"/>
      <c r="X11" s="298" t="str">
        <f>IFERROR(IF(AND(Q10="Probabilidad",Q11="Probabilidad"),(Z10-(+Z10*T11)),IF(Q11="Probabilidad",(I10-(+I10*T11)),IF(Q11="Impacto",Z10,""))),"")</f>
        <v/>
      </c>
      <c r="Y11" s="299" t="str">
        <f t="shared" ref="Y11:Y69" si="1">IFERROR(IF(X11="","",IF(X11&lt;=0.2,"Muy Baja",IF(X11&lt;=0.4,"Baja",IF(X11&lt;=0.6,"Media",IF(X11&lt;=0.8,"Alta","Muy Alta"))))),"")</f>
        <v/>
      </c>
      <c r="Z11" s="300" t="str">
        <f t="shared" ref="Z11:Z15" si="2">+X11</f>
        <v/>
      </c>
      <c r="AA11" s="299" t="str">
        <f t="shared" ref="AA11:AA69" si="3">IFERROR(IF(AB11="","",IF(AB11&lt;=0.2,"Leve",IF(AB11&lt;=0.4,"Menor",IF(AB11&lt;=0.6,"Moderado",IF(AB11&lt;=0.8,"Mayor","Catastrófico"))))),"")</f>
        <v/>
      </c>
      <c r="AB11" s="300" t="str">
        <f>IFERROR(IF(AND(Q10="Impacto",Q11="Impacto"),(AB10-(+AB10*T11)),IF(Q11="Impacto",(M10-(+M10*T11)),IF(Q11="Probabilidad",AB10,""))),"")</f>
        <v/>
      </c>
      <c r="AC11" s="301"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302"/>
      <c r="AE11" s="303"/>
      <c r="AF11" s="304"/>
      <c r="AG11" s="305"/>
      <c r="AH11" s="305"/>
      <c r="AI11" s="305"/>
      <c r="AJ11" s="306"/>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row>
    <row r="12" spans="1:68" ht="18.5" hidden="1" thickBot="1" x14ac:dyDescent="0.4">
      <c r="A12" s="437"/>
      <c r="B12" s="384"/>
      <c r="C12" s="384"/>
      <c r="D12" s="384"/>
      <c r="E12" s="443"/>
      <c r="F12" s="449"/>
      <c r="G12" s="422"/>
      <c r="H12" s="425"/>
      <c r="I12" s="419"/>
      <c r="J12" s="431"/>
      <c r="K12" s="434">
        <f ca="1">IF(NOT(ISERROR(MATCH(J12,_xlfn.ANCHORARRAY(E23),0))),I25&amp;"Por favor no seleccionar los criterios de impacto",J12)</f>
        <v>0</v>
      </c>
      <c r="L12" s="425"/>
      <c r="M12" s="419"/>
      <c r="N12" s="428"/>
      <c r="O12" s="291">
        <v>3</v>
      </c>
      <c r="P12" s="307"/>
      <c r="Q12" s="308" t="str">
        <f>IF(OR(R12="Preventivo",R12="Detectivo"),"Probabilidad",IF(R12="Correctivo","Impacto",""))</f>
        <v/>
      </c>
      <c r="R12" s="294"/>
      <c r="S12" s="295"/>
      <c r="T12" s="309" t="str">
        <f t="shared" si="0"/>
        <v/>
      </c>
      <c r="U12" s="297"/>
      <c r="V12" s="297"/>
      <c r="W12" s="297"/>
      <c r="X12" s="298" t="str">
        <f>IFERROR(IF(AND(Q11="Probabilidad",Q12="Probabilidad"),(Z11-(+Z11*T12)),IF(AND(Q11="Impacto",Q12="Probabilidad"),(Z10-(+Z10*T12)),IF(Q12="Impacto",Z11,""))),"")</f>
        <v/>
      </c>
      <c r="Y12" s="299" t="str">
        <f t="shared" si="1"/>
        <v/>
      </c>
      <c r="Z12" s="300" t="str">
        <f t="shared" si="2"/>
        <v/>
      </c>
      <c r="AA12" s="299" t="str">
        <f t="shared" si="3"/>
        <v/>
      </c>
      <c r="AB12" s="300" t="str">
        <f>IFERROR(IF(AND(Q11="Impacto",Q12="Impacto"),(AB11-(+AB11*T12)),IF(AND(Q11="Probabilidad",Q12="Impacto"),(AB10-(+AB10*T12)),IF(Q12="Probabilidad",AB11,""))),"")</f>
        <v/>
      </c>
      <c r="AC12" s="301" t="str">
        <f t="shared" si="4"/>
        <v/>
      </c>
      <c r="AD12" s="302"/>
      <c r="AE12" s="303"/>
      <c r="AF12" s="304"/>
      <c r="AG12" s="305"/>
      <c r="AH12" s="305"/>
      <c r="AI12" s="305"/>
      <c r="AJ12" s="306"/>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row>
    <row r="13" spans="1:68" ht="15" hidden="1" thickBot="1" x14ac:dyDescent="0.4">
      <c r="A13" s="437"/>
      <c r="B13" s="384"/>
      <c r="C13" s="384"/>
      <c r="D13" s="384"/>
      <c r="E13" s="443"/>
      <c r="F13" s="449"/>
      <c r="G13" s="422"/>
      <c r="H13" s="425"/>
      <c r="I13" s="419"/>
      <c r="J13" s="431"/>
      <c r="K13" s="434">
        <f ca="1">IF(NOT(ISERROR(MATCH(J13,_xlfn.ANCHORARRAY(E24),0))),I26&amp;"Por favor no seleccionar los criterios de impacto",J13)</f>
        <v>0</v>
      </c>
      <c r="L13" s="425"/>
      <c r="M13" s="419"/>
      <c r="N13" s="428"/>
      <c r="O13" s="310">
        <v>4</v>
      </c>
      <c r="P13" s="307"/>
      <c r="Q13" s="308" t="str">
        <f t="shared" ref="Q13:Q15" si="5">IF(OR(R13="Preventivo",R13="Detectivo"),"Probabilidad",IF(R13="Correctivo","Impacto",""))</f>
        <v/>
      </c>
      <c r="R13" s="294"/>
      <c r="S13" s="295"/>
      <c r="T13" s="309" t="str">
        <f t="shared" si="0"/>
        <v/>
      </c>
      <c r="U13" s="279"/>
      <c r="V13" s="279"/>
      <c r="W13" s="279"/>
      <c r="X13" s="298" t="str">
        <f t="shared" ref="X13:X15" si="6">IFERROR(IF(AND(Q12="Probabilidad",Q13="Probabilidad"),(Z12-(+Z12*T13)),IF(AND(Q12="Impacto",Q13="Probabilidad"),(Z11-(+Z11*T13)),IF(Q13="Impacto",Z12,""))),"")</f>
        <v/>
      </c>
      <c r="Y13" s="299" t="str">
        <f t="shared" si="1"/>
        <v/>
      </c>
      <c r="Z13" s="300" t="str">
        <f t="shared" si="2"/>
        <v/>
      </c>
      <c r="AA13" s="299" t="str">
        <f t="shared" si="3"/>
        <v/>
      </c>
      <c r="AB13" s="300" t="str">
        <f t="shared" ref="AB13:AB15" si="7">IFERROR(IF(AND(Q12="Impacto",Q13="Impacto"),(AB12-(+AB12*T13)),IF(AND(Q12="Probabilidad",Q13="Impacto"),(AB11-(+AB11*T13)),IF(Q13="Probabilidad",AB12,""))),"")</f>
        <v/>
      </c>
      <c r="AC13" s="30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302"/>
      <c r="AE13" s="311"/>
      <c r="AF13" s="304"/>
      <c r="AG13" s="305"/>
      <c r="AH13" s="305"/>
      <c r="AI13" s="305"/>
      <c r="AJ13" s="306"/>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row>
    <row r="14" spans="1:68" ht="15" hidden="1" thickBot="1" x14ac:dyDescent="0.4">
      <c r="A14" s="437"/>
      <c r="B14" s="384"/>
      <c r="C14" s="384"/>
      <c r="D14" s="384"/>
      <c r="E14" s="443"/>
      <c r="F14" s="449"/>
      <c r="G14" s="422"/>
      <c r="H14" s="425"/>
      <c r="I14" s="419"/>
      <c r="J14" s="431"/>
      <c r="K14" s="434">
        <f ca="1">IF(NOT(ISERROR(MATCH(J14,_xlfn.ANCHORARRAY(E25),0))),I27&amp;"Por favor no seleccionar los criterios de impacto",J14)</f>
        <v>0</v>
      </c>
      <c r="L14" s="425"/>
      <c r="M14" s="419"/>
      <c r="N14" s="428"/>
      <c r="O14" s="310">
        <v>5</v>
      </c>
      <c r="P14" s="307"/>
      <c r="Q14" s="308" t="str">
        <f t="shared" si="5"/>
        <v/>
      </c>
      <c r="R14" s="294"/>
      <c r="S14" s="297"/>
      <c r="T14" s="309" t="str">
        <f t="shared" si="0"/>
        <v/>
      </c>
      <c r="U14" s="297"/>
      <c r="V14" s="297"/>
      <c r="W14" s="297"/>
      <c r="X14" s="298" t="str">
        <f t="shared" si="6"/>
        <v/>
      </c>
      <c r="Y14" s="299" t="str">
        <f t="shared" si="1"/>
        <v/>
      </c>
      <c r="Z14" s="300" t="str">
        <f t="shared" si="2"/>
        <v/>
      </c>
      <c r="AA14" s="299" t="str">
        <f t="shared" si="3"/>
        <v/>
      </c>
      <c r="AB14" s="300" t="str">
        <f t="shared" si="7"/>
        <v/>
      </c>
      <c r="AC14" s="301" t="str">
        <f t="shared" si="4"/>
        <v/>
      </c>
      <c r="AD14" s="302"/>
      <c r="AE14" s="312"/>
      <c r="AF14" s="304"/>
      <c r="AG14" s="305"/>
      <c r="AH14" s="305"/>
      <c r="AI14" s="305"/>
      <c r="AJ14" s="306"/>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row>
    <row r="15" spans="1:68" ht="16" hidden="1" thickBot="1" x14ac:dyDescent="0.4">
      <c r="A15" s="438"/>
      <c r="B15" s="385"/>
      <c r="C15" s="385"/>
      <c r="D15" s="385"/>
      <c r="E15" s="444"/>
      <c r="F15" s="450"/>
      <c r="G15" s="423"/>
      <c r="H15" s="426"/>
      <c r="I15" s="420"/>
      <c r="J15" s="432"/>
      <c r="K15" s="435">
        <f ca="1">IF(NOT(ISERROR(MATCH(J15,_xlfn.ANCHORARRAY(E26),0))),I28&amp;"Por favor no seleccionar los criterios de impacto",J15)</f>
        <v>0</v>
      </c>
      <c r="L15" s="426"/>
      <c r="M15" s="420"/>
      <c r="N15" s="429"/>
      <c r="O15" s="313">
        <v>6</v>
      </c>
      <c r="P15" s="314"/>
      <c r="Q15" s="315" t="str">
        <f t="shared" si="5"/>
        <v/>
      </c>
      <c r="R15" s="316"/>
      <c r="S15" s="317"/>
      <c r="T15" s="318" t="str">
        <f t="shared" si="0"/>
        <v/>
      </c>
      <c r="U15" s="317"/>
      <c r="V15" s="317"/>
      <c r="W15" s="317"/>
      <c r="X15" s="319" t="str">
        <f t="shared" si="6"/>
        <v/>
      </c>
      <c r="Y15" s="320" t="str">
        <f t="shared" si="1"/>
        <v/>
      </c>
      <c r="Z15" s="318" t="str">
        <f t="shared" si="2"/>
        <v/>
      </c>
      <c r="AA15" s="320" t="str">
        <f t="shared" si="3"/>
        <v/>
      </c>
      <c r="AB15" s="318" t="str">
        <f t="shared" si="7"/>
        <v/>
      </c>
      <c r="AC15" s="321" t="str">
        <f t="shared" si="4"/>
        <v/>
      </c>
      <c r="AD15" s="317"/>
      <c r="AE15" s="322"/>
      <c r="AF15" s="323"/>
      <c r="AG15" s="324"/>
      <c r="AH15" s="324"/>
      <c r="AI15" s="324"/>
      <c r="AJ15" s="325"/>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row>
    <row r="16" spans="1:68" ht="93" hidden="1" customHeight="1" x14ac:dyDescent="0.4">
      <c r="A16" s="456">
        <v>2</v>
      </c>
      <c r="B16" s="459"/>
      <c r="C16" s="445"/>
      <c r="D16" s="445"/>
      <c r="E16" s="474"/>
      <c r="F16" s="445"/>
      <c r="G16" s="406"/>
      <c r="H16" s="397" t="str">
        <f>IF(G16&lt;=0,"",IF(G16&lt;=2,"Muy Baja",IF(G16&lt;=24,"Baja",IF(G16&lt;=500,"Media",IF(G16&lt;=5000,"Alta","Muy Alta")))))</f>
        <v/>
      </c>
      <c r="I16" s="400" t="str">
        <f>IF(H16="","",IF(H16="Muy Baja",0.2,IF(H16="Baja",0.4,IF(H16="Media",0.6,IF(H16="Alta",0.8,IF(H16="Muy Alta",1,))))))</f>
        <v/>
      </c>
      <c r="J16" s="409"/>
      <c r="K16" s="477">
        <f>IF(NOT(ISERROR(MATCH(J16,'Tabla Impacto'!$B$221:$B$223,0))),'Tabla Impacto'!$F$223&amp;"Por favor no seleccionar los criterios de impacto(Afectación Económica o presupuestal y Pérdida Reputacional)",J16)</f>
        <v>0</v>
      </c>
      <c r="L16" s="397" t="str">
        <f>IF(OR(K16='Tabla Impacto'!$C$11,K16='Tabla Impacto'!$D$11),"Leve",IF(OR(K16='Tabla Impacto'!$C$12,K16='Tabla Impacto'!$D$12),"Menor",IF(OR(K16='Tabla Impacto'!$C$13,K16='Tabla Impacto'!$D$13),"Moderado",IF(OR(K16='Tabla Impacto'!$C$14,K16='Tabla Impacto'!$D$14),"Mayor",IF(OR(K16='Tabla Impacto'!$C$15,K16='Tabla Impacto'!$D$15),"Catastrófico","")))))</f>
        <v/>
      </c>
      <c r="M16" s="400" t="str">
        <f>IF(L16="","",IF(L16="Leve",0.2,IF(L16="Menor",0.4,IF(L16="Moderado",0.6,IF(L16="Mayor",0.8,IF(L16="Catastrófico",1,))))))</f>
        <v/>
      </c>
      <c r="N16" s="403"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268">
        <v>1</v>
      </c>
      <c r="P16" s="232"/>
      <c r="Q16" s="231" t="str">
        <f>IF(OR(R16="Preventivo",R16="Detectivo"),"Probabilidad",IF(R16="Correctivo","Impacto",""))</f>
        <v/>
      </c>
      <c r="R16" s="121"/>
      <c r="S16" s="122"/>
      <c r="T16" s="123" t="str">
        <f>IF(AND(R16="Preventivo",S16="Automático"),"50%",IF(AND(R16="Preventivo",S16="Manual"),"40%",IF(AND(R16="Detectivo",S16="Automático"),"40%",IF(AND(R16="Detectivo",S16="Manual"),"30%",IF(AND(R16="Correctivo",S16="Automático"),"35%",IF(AND(R16="Correctivo",S16="Manual"),"25%",""))))))</f>
        <v/>
      </c>
      <c r="U16" s="130"/>
      <c r="V16" s="130"/>
      <c r="W16" s="227"/>
      <c r="X16" s="165" t="str">
        <f>IFERROR(IF(Q16="Probabilidad",(I16-(+I16*T16)),IF(Q16="Impacto",I16,"")),"")</f>
        <v/>
      </c>
      <c r="Y16" s="201" t="str">
        <f>IFERROR(IF(X16="","",IF(X16&lt;=0.2,"Muy Baja",IF(X16&lt;=0.4,"Baja",IF(X16&lt;=0.6,"Media",IF(X16&lt;=0.8,"Alta","Muy Alta"))))),"")</f>
        <v/>
      </c>
      <c r="Z16" s="202" t="str">
        <f>+X16</f>
        <v/>
      </c>
      <c r="AA16" s="201" t="str">
        <f>IFERROR(IF(AB16="","",IF(AB16&lt;=0.2,"Leve",IF(AB16&lt;=0.4,"Menor",IF(AB16&lt;=0.6,"Moderado",IF(AB16&lt;=0.8,"Mayor","Catastrófico"))))),"")</f>
        <v/>
      </c>
      <c r="AB16" s="202" t="str">
        <f>IFERROR(IF(Q16="Impacto",(M16-(+M16*T16)),IF(Q16="Probabilidad",M16,"")),"")</f>
        <v/>
      </c>
      <c r="AC16" s="20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0"/>
      <c r="AE16" s="237"/>
      <c r="AF16" s="220"/>
      <c r="AG16" s="244"/>
      <c r="AH16" s="244"/>
      <c r="AI16" s="244"/>
      <c r="AJ16" s="133"/>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row>
    <row r="17" spans="1:68" ht="81.75" hidden="1" customHeight="1" x14ac:dyDescent="0.4">
      <c r="A17" s="457"/>
      <c r="B17" s="460"/>
      <c r="C17" s="446"/>
      <c r="D17" s="446"/>
      <c r="E17" s="475"/>
      <c r="F17" s="446"/>
      <c r="G17" s="407"/>
      <c r="H17" s="398"/>
      <c r="I17" s="401"/>
      <c r="J17" s="410"/>
      <c r="K17" s="478">
        <f t="shared" ref="K17:K21" ca="1" si="8">IF(NOT(ISERROR(MATCH(J17,_xlfn.ANCHORARRAY(E28),0))),I30&amp;"Por favor no seleccionar los criterios de impacto",J17)</f>
        <v>0</v>
      </c>
      <c r="L17" s="398"/>
      <c r="M17" s="401"/>
      <c r="N17" s="404"/>
      <c r="O17" s="269">
        <v>2</v>
      </c>
      <c r="P17" s="233"/>
      <c r="Q17" s="230" t="str">
        <f>IF(OR(R17="Preventivo",R17="Detectivo"),"Probabilidad",IF(R17="Correctivo","Impacto",""))</f>
        <v/>
      </c>
      <c r="R17" s="118"/>
      <c r="S17" s="119"/>
      <c r="T17" s="213" t="str">
        <f t="shared" ref="T17:T21" si="9">IF(AND(R17="Preventivo",S17="Automático"),"50%",IF(AND(R17="Preventivo",S17="Manual"),"40%",IF(AND(R17="Detectivo",S17="Automático"),"40%",IF(AND(R17="Detectivo",S17="Manual"),"30%",IF(AND(R17="Correctivo",S17="Automático"),"35%",IF(AND(R17="Correctivo",S17="Manual"),"25%",""))))))</f>
        <v/>
      </c>
      <c r="U17" s="228"/>
      <c r="V17" s="226"/>
      <c r="W17" s="234"/>
      <c r="X17" s="270" t="str">
        <f>IFERROR(IF(AND(Q16="Probabilidad",Q17="Probabilidad"),(Z16-(+Z16*T17)),IF(Q17="Probabilidad",(I16-(+I16*T17)),IF(Q17="Impacto",Z16,""))),"")</f>
        <v/>
      </c>
      <c r="Y17" s="196" t="str">
        <f t="shared" ref="Y17:Y21" si="10">IFERROR(IF(X17="","",IF(X17&lt;=0.2,"Muy Baja",IF(X17&lt;=0.4,"Baja",IF(X17&lt;=0.6,"Media",IF(X17&lt;=0.8,"Alta","Muy Alta"))))),"")</f>
        <v/>
      </c>
      <c r="Z17" s="197" t="str">
        <f t="shared" ref="Z17:Z21" si="11">+X17</f>
        <v/>
      </c>
      <c r="AA17" s="196" t="str">
        <f t="shared" ref="AA17:AA21" si="12">IFERROR(IF(AB17="","",IF(AB17&lt;=0.2,"Leve",IF(AB17&lt;=0.4,"Menor",IF(AB17&lt;=0.6,"Moderado",IF(AB17&lt;=0.8,"Mayor","Catastrófico"))))),"")</f>
        <v/>
      </c>
      <c r="AB17" s="197" t="str">
        <f>IFERROR(IF(AND(Q16="Impacto",Q17="Impacto"),(AB16-(+AB16*T17)),IF(Q17="Impacto",(M16-(+M16*T17)),IF(Q17="Probabilidad",AB16,""))),"")</f>
        <v/>
      </c>
      <c r="AC17" s="198" t="str">
        <f t="shared" ref="AC17:AC18" si="13">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7"/>
      <c r="AE17" s="222"/>
      <c r="AF17" s="224"/>
      <c r="AG17" s="242"/>
      <c r="AH17" s="242"/>
      <c r="AI17" s="242"/>
      <c r="AJ17" s="140"/>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row>
    <row r="18" spans="1:68" ht="76.5" hidden="1" customHeight="1" x14ac:dyDescent="0.4">
      <c r="A18" s="457"/>
      <c r="B18" s="460"/>
      <c r="C18" s="446"/>
      <c r="D18" s="446"/>
      <c r="E18" s="475"/>
      <c r="F18" s="446"/>
      <c r="G18" s="407"/>
      <c r="H18" s="398"/>
      <c r="I18" s="401"/>
      <c r="J18" s="410"/>
      <c r="K18" s="478">
        <f t="shared" ca="1" si="8"/>
        <v>0</v>
      </c>
      <c r="L18" s="398"/>
      <c r="M18" s="401"/>
      <c r="N18" s="404"/>
      <c r="O18" s="111">
        <v>3</v>
      </c>
      <c r="P18" s="221"/>
      <c r="Q18" s="191" t="str">
        <f>IF(OR(R18="Preventivo",R18="Detectivo"),"Probabilidad",IF(R18="Correctivo","Impacto",""))</f>
        <v/>
      </c>
      <c r="R18" s="118"/>
      <c r="S18" s="119"/>
      <c r="T18" s="213" t="str">
        <f t="shared" si="9"/>
        <v/>
      </c>
      <c r="U18" s="229"/>
      <c r="V18" s="225"/>
      <c r="W18" s="229"/>
      <c r="X18" s="168" t="str">
        <f>IFERROR(IF(AND(Q17="Probabilidad",Q18="Probabilidad"),(Z17-(+Z17*T18)),IF(AND(Q17="Impacto",Q18="Probabilidad"),(Z16-(+Z16*T18)),IF(Q18="Impacto",Z17,""))),"")</f>
        <v/>
      </c>
      <c r="Y18" s="196" t="str">
        <f t="shared" si="10"/>
        <v/>
      </c>
      <c r="Z18" s="205" t="str">
        <f t="shared" si="11"/>
        <v/>
      </c>
      <c r="AA18" s="196" t="str">
        <f t="shared" si="12"/>
        <v/>
      </c>
      <c r="AB18" s="205" t="str">
        <f>IFERROR(IF(AND(Q17="Impacto",Q18="Impacto"),(AB17-(+AB17*T18)),IF(AND(Q17="Probabilidad",Q18="Impacto"),(AB16-(+AB16*T18)),IF(Q18="Probabilidad",AB17,""))),"")</f>
        <v/>
      </c>
      <c r="AC18" s="198" t="str">
        <f t="shared" si="13"/>
        <v/>
      </c>
      <c r="AD18" s="137"/>
      <c r="AE18" s="238"/>
      <c r="AF18" s="223"/>
      <c r="AG18" s="242"/>
      <c r="AH18" s="242"/>
      <c r="AI18" s="242"/>
      <c r="AJ18" s="140"/>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row>
    <row r="19" spans="1:68" ht="109.5" hidden="1" customHeight="1" thickBot="1" x14ac:dyDescent="0.4">
      <c r="A19" s="457"/>
      <c r="B19" s="460"/>
      <c r="C19" s="446"/>
      <c r="D19" s="446"/>
      <c r="E19" s="475"/>
      <c r="F19" s="446"/>
      <c r="G19" s="407"/>
      <c r="H19" s="398"/>
      <c r="I19" s="401"/>
      <c r="J19" s="410"/>
      <c r="K19" s="478">
        <f t="shared" ca="1" si="8"/>
        <v>0</v>
      </c>
      <c r="L19" s="398"/>
      <c r="M19" s="401"/>
      <c r="N19" s="404"/>
      <c r="O19" s="111">
        <v>4</v>
      </c>
      <c r="P19" s="235"/>
      <c r="Q19" s="191" t="str">
        <f>IF(OR(R19="Preventivo",R19="Detectivo"),"Probabilidad",IF(R19="Correctivo","Impacto",""))</f>
        <v/>
      </c>
      <c r="R19" s="118"/>
      <c r="S19" s="119"/>
      <c r="T19" s="213" t="str">
        <f t="shared" ref="T19" si="14">IF(AND(R19="Preventivo",S19="Automático"),"50%",IF(AND(R19="Preventivo",S19="Manual"),"40%",IF(AND(R19="Detectivo",S19="Automático"),"40%",IF(AND(R19="Detectivo",S19="Manual"),"30%",IF(AND(R19="Correctivo",S19="Automático"),"35%",IF(AND(R19="Correctivo",S19="Manual"),"25%",""))))))</f>
        <v/>
      </c>
      <c r="U19" s="229"/>
      <c r="V19" s="225"/>
      <c r="W19" s="229"/>
      <c r="X19" s="271" t="str">
        <f t="shared" ref="X19:X21" si="15">IFERROR(IF(AND(Q18="Probabilidad",Q19="Probabilidad"),(Z18-(+Z18*T19)),IF(AND(Q18="Impacto",Q19="Probabilidad"),(Z17-(+Z17*T19)),IF(Q19="Impacto",Z18,""))),"")</f>
        <v/>
      </c>
      <c r="Y19" s="274" t="str">
        <f t="shared" si="10"/>
        <v/>
      </c>
      <c r="Z19" s="254" t="str">
        <f t="shared" si="11"/>
        <v/>
      </c>
      <c r="AA19" s="273" t="str">
        <f t="shared" si="12"/>
        <v/>
      </c>
      <c r="AB19" s="254" t="str">
        <f t="shared" ref="AB19:AB21" si="16">IFERROR(IF(AND(Q18="Impacto",Q19="Impacto"),(AB18-(+AB18*T19)),IF(AND(Q18="Probabilidad",Q19="Impacto"),(AB17-(+AB17*T19)),IF(Q19="Probabilidad",AB18,""))),"")</f>
        <v/>
      </c>
      <c r="AC19" s="272"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255"/>
      <c r="AE19" s="236"/>
      <c r="AF19" s="138"/>
      <c r="AG19" s="242"/>
      <c r="AH19" s="242"/>
      <c r="AI19" s="242"/>
      <c r="AJ19" s="140"/>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row>
    <row r="20" spans="1:68" ht="15" hidden="1" customHeight="1" thickBot="1" x14ac:dyDescent="0.4">
      <c r="A20" s="457"/>
      <c r="B20" s="460"/>
      <c r="C20" s="446"/>
      <c r="D20" s="446"/>
      <c r="E20" s="475"/>
      <c r="F20" s="446"/>
      <c r="G20" s="407"/>
      <c r="H20" s="398"/>
      <c r="I20" s="401"/>
      <c r="J20" s="410"/>
      <c r="K20" s="478">
        <f t="shared" ca="1" si="8"/>
        <v>0</v>
      </c>
      <c r="L20" s="398"/>
      <c r="M20" s="401"/>
      <c r="N20" s="404"/>
      <c r="O20" s="115">
        <v>5</v>
      </c>
      <c r="P20" s="183"/>
      <c r="Q20" s="191" t="str">
        <f t="shared" ref="Q20:Q21" si="17">IF(OR(R20="Preventivo",R20="Detectivo"),"Probabilidad",IF(R20="Correctivo","Impacto",""))</f>
        <v/>
      </c>
      <c r="R20" s="121"/>
      <c r="S20" s="122"/>
      <c r="T20" s="213" t="str">
        <f t="shared" si="9"/>
        <v/>
      </c>
      <c r="U20" s="117"/>
      <c r="V20" s="116"/>
      <c r="W20" s="117"/>
      <c r="X20" s="136" t="str">
        <f t="shared" si="15"/>
        <v/>
      </c>
      <c r="Y20" s="204" t="str">
        <f t="shared" si="10"/>
        <v/>
      </c>
      <c r="Z20" s="205" t="str">
        <f t="shared" si="11"/>
        <v/>
      </c>
      <c r="AA20" s="204" t="str">
        <f t="shared" si="12"/>
        <v/>
      </c>
      <c r="AB20" s="205" t="str">
        <f t="shared" si="16"/>
        <v/>
      </c>
      <c r="AC20" s="206" t="str">
        <f t="shared" ref="AC20:AC21" si="18">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52"/>
      <c r="AE20" s="138"/>
      <c r="AF20" s="138"/>
      <c r="AG20" s="242"/>
      <c r="AH20" s="242"/>
      <c r="AI20" s="242"/>
      <c r="AJ20" s="140"/>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row>
    <row r="21" spans="1:68" ht="15" hidden="1" customHeight="1" thickBot="1" x14ac:dyDescent="0.4">
      <c r="A21" s="458"/>
      <c r="B21" s="461"/>
      <c r="C21" s="447"/>
      <c r="D21" s="447"/>
      <c r="E21" s="476"/>
      <c r="F21" s="447"/>
      <c r="G21" s="408"/>
      <c r="H21" s="399"/>
      <c r="I21" s="402"/>
      <c r="J21" s="411"/>
      <c r="K21" s="479">
        <f t="shared" ca="1" si="8"/>
        <v>0</v>
      </c>
      <c r="L21" s="399"/>
      <c r="M21" s="402"/>
      <c r="N21" s="405"/>
      <c r="O21" s="159">
        <v>6</v>
      </c>
      <c r="P21" s="160"/>
      <c r="Q21" s="194" t="str">
        <f t="shared" si="17"/>
        <v/>
      </c>
      <c r="R21" s="161"/>
      <c r="S21" s="161"/>
      <c r="T21" s="208" t="str">
        <f t="shared" si="9"/>
        <v/>
      </c>
      <c r="U21" s="161"/>
      <c r="V21" s="256"/>
      <c r="W21" s="161"/>
      <c r="X21" s="146" t="str">
        <f t="shared" si="15"/>
        <v/>
      </c>
      <c r="Y21" s="207" t="str">
        <f t="shared" si="10"/>
        <v/>
      </c>
      <c r="Z21" s="208" t="str">
        <f t="shared" si="11"/>
        <v/>
      </c>
      <c r="AA21" s="207" t="str">
        <f t="shared" si="12"/>
        <v/>
      </c>
      <c r="AB21" s="208" t="str">
        <f t="shared" si="16"/>
        <v/>
      </c>
      <c r="AC21" s="209" t="str">
        <f t="shared" si="18"/>
        <v/>
      </c>
      <c r="AD21" s="161"/>
      <c r="AE21" s="147"/>
      <c r="AF21" s="147"/>
      <c r="AG21" s="243"/>
      <c r="AH21" s="243"/>
      <c r="AI21" s="243"/>
      <c r="AJ21" s="163"/>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row>
    <row r="22" spans="1:68" ht="16" hidden="1" thickBot="1" x14ac:dyDescent="0.4">
      <c r="A22" s="462"/>
      <c r="B22" s="465"/>
      <c r="C22" s="468"/>
      <c r="D22" s="445"/>
      <c r="E22" s="471"/>
      <c r="F22" s="445"/>
      <c r="G22" s="406"/>
      <c r="H22" s="397" t="str">
        <f>IF(G22&lt;=0,"",IF(G22&lt;=2,"Muy Baja",IF(G22&lt;=24,"Baja",IF(G22&lt;=500,"Media",IF(G22&lt;=5000,"Alta","Muy Alta")))))</f>
        <v/>
      </c>
      <c r="I22" s="400" t="str">
        <f>IF(H22="","",IF(H22="Muy Baja",0.2,IF(H22="Baja",0.4,IF(H22="Media",0.6,IF(H22="Alta",0.8,IF(H22="Muy Alta",1,))))))</f>
        <v/>
      </c>
      <c r="J22" s="409"/>
      <c r="K22" s="477">
        <f>IF(NOT(ISERROR(MATCH(J22,'Tabla Impacto'!$B$221:$B$223,0))),'Tabla Impacto'!$F$223&amp;"Por favor no seleccionar los criterios de impacto(Afectación Económica o presupuestal y Pérdida Reputacional)",J22)</f>
        <v>0</v>
      </c>
      <c r="L22" s="397" t="str">
        <f>IF(OR(K22='Tabla Impacto'!$C$11,K22='Tabla Impacto'!$D$11),"Leve",IF(OR(K22='Tabla Impacto'!$C$12,K22='Tabla Impacto'!$D$12),"Menor",IF(OR(K22='Tabla Impacto'!$C$13,K22='Tabla Impacto'!$D$13),"Moderado",IF(OR(K22='Tabla Impacto'!$C$14,K22='Tabla Impacto'!$D$14),"Mayor",IF(OR(K22='Tabla Impacto'!$C$15,K22='Tabla Impacto'!$D$15),"Catastrófico","")))))</f>
        <v/>
      </c>
      <c r="M22" s="400" t="str">
        <f>IF(L22="","",IF(L22="Leve",0.2,IF(L22="Menor",0.4,IF(L22="Moderado",0.6,IF(L22="Mayor",0.8,IF(L22="Catastrófico",1,))))))</f>
        <v/>
      </c>
      <c r="N22" s="403"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0">
        <v>1</v>
      </c>
      <c r="P22" s="182"/>
      <c r="Q22" s="190" t="str">
        <f>IF(OR(R22="Preventivo",R22="Detectivo"),"Probabilidad",IF(R22="Correctivo","Impacto",""))</f>
        <v/>
      </c>
      <c r="R22" s="121"/>
      <c r="S22" s="122"/>
      <c r="T22" s="123" t="str">
        <f>IF(AND(R22="Preventivo",S22="Automático"),"50%",IF(AND(R22="Preventivo",S22="Manual"),"40%",IF(AND(R22="Detectivo",S22="Automático"),"40%",IF(AND(R22="Detectivo",S22="Manual"),"30%",IF(AND(R22="Correctivo",S22="Automático"),"35%",IF(AND(R22="Correctivo",S22="Manual"),"25%",""))))))</f>
        <v/>
      </c>
      <c r="U22" s="116"/>
      <c r="V22" s="116"/>
      <c r="W22" s="116"/>
      <c r="X22" s="129" t="str">
        <f>IFERROR(IF(Q22="Probabilidad",(I22-(+I22*T22)),IF(Q22="Impacto",I22,"")),"")</f>
        <v/>
      </c>
      <c r="Y22" s="201" t="str">
        <f>IFERROR(IF(X22="","",IF(X22&lt;=0.2,"Muy Baja",IF(X22&lt;=0.4,"Baja",IF(X22&lt;=0.6,"Media",IF(X22&lt;=0.8,"Alta","Muy Alta"))))),"")</f>
        <v/>
      </c>
      <c r="Z22" s="202" t="str">
        <f>+X22</f>
        <v/>
      </c>
      <c r="AA22" s="201" t="str">
        <f>IFERROR(IF(AB22="","",IF(AB22&lt;=0.2,"Leve",IF(AB22&lt;=0.4,"Menor",IF(AB22&lt;=0.6,"Moderado",IF(AB22&lt;=0.8,"Mayor","Catastrófico"))))),"")</f>
        <v/>
      </c>
      <c r="AB22" s="202" t="str">
        <f>IFERROR(IF(Q22="Impacto",(M22-(+M22*T22)),IF(Q22="Probabilidad",M22,"")),"")</f>
        <v/>
      </c>
      <c r="AC22" s="20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0"/>
      <c r="AE22" s="166"/>
      <c r="AF22" s="131"/>
      <c r="AG22" s="244"/>
      <c r="AH22" s="244"/>
      <c r="AI22" s="244"/>
      <c r="AJ22" s="133"/>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row>
    <row r="23" spans="1:68" ht="16" hidden="1" thickBot="1" x14ac:dyDescent="0.4">
      <c r="A23" s="463"/>
      <c r="B23" s="466"/>
      <c r="C23" s="469"/>
      <c r="D23" s="446"/>
      <c r="E23" s="472"/>
      <c r="F23" s="446"/>
      <c r="G23" s="407"/>
      <c r="H23" s="398"/>
      <c r="I23" s="401"/>
      <c r="J23" s="410"/>
      <c r="K23" s="478">
        <f t="shared" ref="K23:K27" ca="1" si="19">IF(NOT(ISERROR(MATCH(J23,_xlfn.ANCHORARRAY(E34),0))),I36&amp;"Por favor no seleccionar los criterios de impacto",J23)</f>
        <v>0</v>
      </c>
      <c r="L23" s="398"/>
      <c r="M23" s="401"/>
      <c r="N23" s="404"/>
      <c r="O23" s="115">
        <v>2</v>
      </c>
      <c r="P23" s="182"/>
      <c r="Q23" s="191" t="str">
        <f>IF(OR(R23="Preventivo",R23="Detectivo"),"Probabilidad",IF(R23="Correctivo","Impacto",""))</f>
        <v/>
      </c>
      <c r="R23" s="118"/>
      <c r="S23" s="119"/>
      <c r="T23" s="213" t="str">
        <f t="shared" ref="T23:T27" si="20">IF(AND(R23="Preventivo",S23="Automático"),"50%",IF(AND(R23="Preventivo",S23="Manual"),"40%",IF(AND(R23="Detectivo",S23="Automático"),"40%",IF(AND(R23="Detectivo",S23="Manual"),"30%",IF(AND(R23="Correctivo",S23="Automático"),"35%",IF(AND(R23="Correctivo",S23="Manual"),"25%",""))))))</f>
        <v/>
      </c>
      <c r="U23" s="116"/>
      <c r="V23" s="116"/>
      <c r="W23" s="116"/>
      <c r="X23" s="253" t="str">
        <f>IFERROR(IF(AND(Q22="Probabilidad",Q23="Probabilidad"),(Z22-(+Z22*T23)),IF(Q23="Probabilidad",(I22-(+I22*T23)),IF(Q23="Impacto",Z22,""))),"")</f>
        <v/>
      </c>
      <c r="Y23" s="196" t="str">
        <f t="shared" si="1"/>
        <v/>
      </c>
      <c r="Z23" s="197" t="str">
        <f t="shared" ref="Z23:Z27" si="21">+X23</f>
        <v/>
      </c>
      <c r="AA23" s="196" t="str">
        <f t="shared" si="3"/>
        <v/>
      </c>
      <c r="AB23" s="197" t="str">
        <f>IFERROR(IF(AND(Q22="Impacto",Q23="Impacto"),(AB22-(+AB22*T23)),IF(Q23="Impacto",(M22-(+M22*T23)),IF(Q23="Probabilidad",AB22,""))),"")</f>
        <v/>
      </c>
      <c r="AC23" s="198" t="str">
        <f t="shared" ref="AC23:AC24" si="22">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52"/>
      <c r="AE23" s="166"/>
      <c r="AF23" s="138"/>
      <c r="AG23" s="242"/>
      <c r="AH23" s="242"/>
      <c r="AI23" s="242"/>
      <c r="AJ23" s="140"/>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row>
    <row r="24" spans="1:68" ht="16" hidden="1" thickBot="1" x14ac:dyDescent="0.4">
      <c r="A24" s="463"/>
      <c r="B24" s="466"/>
      <c r="C24" s="469"/>
      <c r="D24" s="446"/>
      <c r="E24" s="472"/>
      <c r="F24" s="446"/>
      <c r="G24" s="407"/>
      <c r="H24" s="398"/>
      <c r="I24" s="401"/>
      <c r="J24" s="410"/>
      <c r="K24" s="478">
        <f t="shared" ca="1" si="19"/>
        <v>0</v>
      </c>
      <c r="L24" s="398"/>
      <c r="M24" s="401"/>
      <c r="N24" s="404"/>
      <c r="O24" s="115">
        <v>3</v>
      </c>
      <c r="P24" s="183"/>
      <c r="Q24" s="191" t="str">
        <f>IF(OR(R24="Preventivo",R24="Detectivo"),"Probabilidad",IF(R24="Correctivo","Impacto",""))</f>
        <v/>
      </c>
      <c r="R24" s="118"/>
      <c r="S24" s="119"/>
      <c r="T24" s="213" t="str">
        <f t="shared" si="20"/>
        <v/>
      </c>
      <c r="U24" s="116"/>
      <c r="V24" s="116"/>
      <c r="W24" s="116"/>
      <c r="X24" s="136" t="str">
        <f>IFERROR(IF(AND(Q23="Probabilidad",Q24="Probabilidad"),(Z23-(+Z23*T24)),IF(AND(Q23="Impacto",Q24="Probabilidad"),(Z22-(+Z22*T24)),IF(Q24="Impacto",Z23,""))),"")</f>
        <v/>
      </c>
      <c r="Y24" s="204" t="str">
        <f t="shared" si="1"/>
        <v/>
      </c>
      <c r="Z24" s="205" t="str">
        <f t="shared" si="21"/>
        <v/>
      </c>
      <c r="AA24" s="204" t="str">
        <f t="shared" si="3"/>
        <v/>
      </c>
      <c r="AB24" s="205" t="str">
        <f>IFERROR(IF(AND(Q23="Impacto",Q24="Impacto"),(AB23-(+AB23*T24)),IF(AND(Q23="Probabilidad",Q24="Impacto"),(AB22-(+AB22*T24)),IF(Q24="Probabilidad",AB23,""))),"")</f>
        <v/>
      </c>
      <c r="AC24" s="206" t="str">
        <f t="shared" si="22"/>
        <v/>
      </c>
      <c r="AD24" s="152"/>
      <c r="AE24" s="166"/>
      <c r="AF24" s="166"/>
      <c r="AG24" s="242"/>
      <c r="AH24" s="242"/>
      <c r="AI24" s="242"/>
      <c r="AJ24" s="140"/>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row>
    <row r="25" spans="1:68" ht="19.5" hidden="1" customHeight="1" thickBot="1" x14ac:dyDescent="0.4">
      <c r="A25" s="463"/>
      <c r="B25" s="466"/>
      <c r="C25" s="469"/>
      <c r="D25" s="446"/>
      <c r="E25" s="472"/>
      <c r="F25" s="446"/>
      <c r="G25" s="407"/>
      <c r="H25" s="398"/>
      <c r="I25" s="401"/>
      <c r="J25" s="410"/>
      <c r="K25" s="478">
        <f t="shared" ca="1" si="19"/>
        <v>0</v>
      </c>
      <c r="L25" s="398"/>
      <c r="M25" s="401"/>
      <c r="N25" s="404"/>
      <c r="O25" s="115">
        <v>4</v>
      </c>
      <c r="P25" s="183"/>
      <c r="Q25" s="191" t="str">
        <f t="shared" ref="Q25:Q27" si="23">IF(OR(R25="Preventivo",R25="Detectivo"),"Probabilidad",IF(R25="Correctivo","Impacto",""))</f>
        <v/>
      </c>
      <c r="R25" s="118"/>
      <c r="S25" s="119"/>
      <c r="T25" s="213" t="str">
        <f t="shared" si="20"/>
        <v/>
      </c>
      <c r="U25" s="117"/>
      <c r="V25" s="116"/>
      <c r="W25" s="117"/>
      <c r="X25" s="136" t="str">
        <f t="shared" ref="X25:X27" si="24">IFERROR(IF(AND(Q24="Probabilidad",Q25="Probabilidad"),(Z24-(+Z24*T25)),IF(AND(Q24="Impacto",Q25="Probabilidad"),(Z23-(+Z23*T25)),IF(Q25="Impacto",Z24,""))),"")</f>
        <v/>
      </c>
      <c r="Y25" s="204" t="str">
        <f t="shared" si="1"/>
        <v/>
      </c>
      <c r="Z25" s="205" t="str">
        <f t="shared" si="21"/>
        <v/>
      </c>
      <c r="AA25" s="204" t="str">
        <f t="shared" si="3"/>
        <v/>
      </c>
      <c r="AB25" s="205" t="str">
        <f t="shared" ref="AB25:AB27" si="25">IFERROR(IF(AND(Q24="Impacto",Q25="Impacto"),(AB24-(+AB24*T25)),IF(AND(Q24="Probabilidad",Q25="Impacto"),(AB23-(+AB23*T25)),IF(Q25="Probabilidad",AB24,""))),"")</f>
        <v/>
      </c>
      <c r="AC25" s="20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52"/>
      <c r="AE25" s="138"/>
      <c r="AF25" s="138"/>
      <c r="AG25" s="242"/>
      <c r="AH25" s="242"/>
      <c r="AI25" s="242"/>
      <c r="AJ25" s="140"/>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row>
    <row r="26" spans="1:68" ht="15" hidden="1" customHeight="1" thickBot="1" x14ac:dyDescent="0.4">
      <c r="A26" s="463"/>
      <c r="B26" s="466"/>
      <c r="C26" s="469"/>
      <c r="D26" s="446"/>
      <c r="E26" s="472"/>
      <c r="F26" s="446"/>
      <c r="G26" s="407"/>
      <c r="H26" s="398"/>
      <c r="I26" s="401"/>
      <c r="J26" s="410"/>
      <c r="K26" s="478">
        <f t="shared" ca="1" si="19"/>
        <v>0</v>
      </c>
      <c r="L26" s="398"/>
      <c r="M26" s="401"/>
      <c r="N26" s="404"/>
      <c r="O26" s="115">
        <v>5</v>
      </c>
      <c r="P26" s="183"/>
      <c r="Q26" s="191" t="str">
        <f t="shared" si="23"/>
        <v/>
      </c>
      <c r="R26" s="121"/>
      <c r="S26" s="122"/>
      <c r="T26" s="213" t="str">
        <f t="shared" si="20"/>
        <v/>
      </c>
      <c r="U26" s="117"/>
      <c r="V26" s="116"/>
      <c r="W26" s="117"/>
      <c r="X26" s="136" t="str">
        <f t="shared" si="24"/>
        <v/>
      </c>
      <c r="Y26" s="204" t="str">
        <f t="shared" si="1"/>
        <v/>
      </c>
      <c r="Z26" s="205" t="str">
        <f t="shared" si="21"/>
        <v/>
      </c>
      <c r="AA26" s="204" t="str">
        <f t="shared" si="3"/>
        <v/>
      </c>
      <c r="AB26" s="205" t="str">
        <f t="shared" si="25"/>
        <v/>
      </c>
      <c r="AC26" s="206" t="str">
        <f t="shared" ref="AC26:AC27" si="26">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52"/>
      <c r="AE26" s="138"/>
      <c r="AF26" s="138"/>
      <c r="AG26" s="242"/>
      <c r="AH26" s="242"/>
      <c r="AI26" s="242"/>
      <c r="AJ26" s="140"/>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row>
    <row r="27" spans="1:68" ht="23.25" hidden="1" customHeight="1" thickBot="1" x14ac:dyDescent="0.4">
      <c r="A27" s="464"/>
      <c r="B27" s="467"/>
      <c r="C27" s="470"/>
      <c r="D27" s="447"/>
      <c r="E27" s="473"/>
      <c r="F27" s="447"/>
      <c r="G27" s="408"/>
      <c r="H27" s="399"/>
      <c r="I27" s="402"/>
      <c r="J27" s="411"/>
      <c r="K27" s="479">
        <f t="shared" ca="1" si="19"/>
        <v>0</v>
      </c>
      <c r="L27" s="399"/>
      <c r="M27" s="402"/>
      <c r="N27" s="405"/>
      <c r="O27" s="159">
        <v>6</v>
      </c>
      <c r="P27" s="160"/>
      <c r="Q27" s="194" t="str">
        <f t="shared" si="23"/>
        <v/>
      </c>
      <c r="R27" s="161"/>
      <c r="S27" s="161"/>
      <c r="T27" s="208" t="str">
        <f t="shared" si="20"/>
        <v/>
      </c>
      <c r="U27" s="161"/>
      <c r="V27" s="256"/>
      <c r="W27" s="161"/>
      <c r="X27" s="146" t="str">
        <f t="shared" si="24"/>
        <v/>
      </c>
      <c r="Y27" s="207" t="str">
        <f t="shared" si="1"/>
        <v/>
      </c>
      <c r="Z27" s="208" t="str">
        <f t="shared" si="21"/>
        <v/>
      </c>
      <c r="AA27" s="207" t="str">
        <f t="shared" si="3"/>
        <v/>
      </c>
      <c r="AB27" s="208" t="str">
        <f t="shared" si="25"/>
        <v/>
      </c>
      <c r="AC27" s="209" t="str">
        <f t="shared" si="26"/>
        <v/>
      </c>
      <c r="AD27" s="161"/>
      <c r="AE27" s="147"/>
      <c r="AF27" s="147"/>
      <c r="AG27" s="243"/>
      <c r="AH27" s="243"/>
      <c r="AI27" s="243"/>
      <c r="AJ27" s="163"/>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row>
    <row r="28" spans="1:68" ht="16" hidden="1" thickBot="1" x14ac:dyDescent="0.4">
      <c r="A28" s="480"/>
      <c r="B28" s="468"/>
      <c r="C28" s="468"/>
      <c r="D28" s="468"/>
      <c r="E28" s="483"/>
      <c r="F28" s="439"/>
      <c r="G28" s="486"/>
      <c r="H28" s="489" t="str">
        <f>IF(G28&lt;=0,"",IF(G28&lt;=2,"Muy Baja",IF(G28&lt;=24,"Baja",IF(G28&lt;=500,"Media",IF(G28&lt;=5000,"Alta","Muy Alta")))))</f>
        <v/>
      </c>
      <c r="I28" s="453" t="str">
        <f>IF(H28="","",IF(H28="Muy Baja",0.2,IF(H28="Baja",0.4,IF(H28="Media",0.6,IF(H28="Alta",0.8,IF(H28="Muy Alta",1,))))))</f>
        <v/>
      </c>
      <c r="J28" s="492"/>
      <c r="K28" s="495">
        <f>IF(NOT(ISERROR(MATCH(J28,'Tabla Impacto'!$B$221:$B$223,0))),'Tabla Impacto'!$F$223&amp;"Por favor no seleccionar los criterios de impacto(Afectación Económica o presupuestal y Pérdida Reputacional)",J28)</f>
        <v>0</v>
      </c>
      <c r="L28" s="489" t="str">
        <f>IF(OR(K28='Tabla Impacto'!$C$11,K28='Tabla Impacto'!$D$11),"Leve",IF(OR(K28='Tabla Impacto'!$C$12,K28='Tabla Impacto'!$D$12),"Menor",IF(OR(K28='Tabla Impacto'!$C$13,K28='Tabla Impacto'!$D$13),"Moderado",IF(OR(K28='Tabla Impacto'!$C$14,K28='Tabla Impacto'!$D$14),"Mayor",IF(OR(K28='Tabla Impacto'!$C$15,K28='Tabla Impacto'!$D$15),"Catastrófico","")))))</f>
        <v/>
      </c>
      <c r="M28" s="453" t="str">
        <f>IF(L28="","",IF(L28="Leve",0.2,IF(L28="Menor",0.4,IF(L28="Moderado",0.6,IF(L28="Mayor",0.8,IF(L28="Catastrófico",1,))))))</f>
        <v/>
      </c>
      <c r="N28" s="498"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0">
        <v>1</v>
      </c>
      <c r="P28" s="257"/>
      <c r="Q28" s="192" t="str">
        <f>IF(OR(R28="Preventivo",R28="Detectivo"),"Probabilidad",IF(R28="Correctivo","Impacto",""))</f>
        <v/>
      </c>
      <c r="R28" s="116"/>
      <c r="S28" s="116"/>
      <c r="T28" s="128" t="str">
        <f>IF(AND(R28="Preventivo",S28="Automático"),"50%",IF(AND(R28="Preventivo",S28="Manual"),"40%",IF(AND(R28="Detectivo",S28="Automático"),"40%",IF(AND(R28="Detectivo",S28="Manual"),"30%",IF(AND(R28="Correctivo",S28="Automático"),"35%",IF(AND(R28="Correctivo",S28="Manual"),"25%",""))))))</f>
        <v/>
      </c>
      <c r="U28" s="116"/>
      <c r="V28" s="116"/>
      <c r="W28" s="116"/>
      <c r="X28" s="129" t="str">
        <f>IFERROR(IF(Q28="Probabilidad",(I28-(+I28*T28)),IF(Q28="Impacto",I28,"")),"")</f>
        <v/>
      </c>
      <c r="Y28" s="210" t="str">
        <f>IFERROR(IF(X28="","",IF(X28&lt;=0.2,"Muy Baja",IF(X28&lt;=0.4,"Baja",IF(X28&lt;=0.6,"Media",IF(X28&lt;=0.8,"Alta","Muy Alta"))))),"")</f>
        <v/>
      </c>
      <c r="Z28" s="211" t="str">
        <f>+X28</f>
        <v/>
      </c>
      <c r="AA28" s="210" t="str">
        <f>IFERROR(IF(AB28="","",IF(AB28&lt;=0.2,"Leve",IF(AB28&lt;=0.4,"Menor",IF(AB28&lt;=0.6,"Moderado",IF(AB28&lt;=0.8,"Mayor","Catastrófico"))))),"")</f>
        <v/>
      </c>
      <c r="AB28" s="211" t="str">
        <f>IFERROR(IF(Q28="Impacto",(M28-(+M28*T28)),IF(Q28="Probabilidad",M28,"")),"")</f>
        <v/>
      </c>
      <c r="AC28" s="212"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51"/>
      <c r="AE28" s="258"/>
      <c r="AF28" s="259"/>
      <c r="AG28" s="244"/>
      <c r="AH28" s="244"/>
      <c r="AI28" s="244"/>
      <c r="AJ28" s="133"/>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row>
    <row r="29" spans="1:68" ht="16" hidden="1" thickBot="1" x14ac:dyDescent="0.4">
      <c r="A29" s="481"/>
      <c r="B29" s="469"/>
      <c r="C29" s="469"/>
      <c r="D29" s="469"/>
      <c r="E29" s="484"/>
      <c r="F29" s="440"/>
      <c r="G29" s="487"/>
      <c r="H29" s="490"/>
      <c r="I29" s="454"/>
      <c r="J29" s="493"/>
      <c r="K29" s="496">
        <f t="shared" ref="K29:K33" ca="1" si="27">IF(NOT(ISERROR(MATCH(J29,_xlfn.ANCHORARRAY(E40),0))),I42&amp;"Por favor no seleccionar los criterios de impacto",J29)</f>
        <v>0</v>
      </c>
      <c r="L29" s="490"/>
      <c r="M29" s="454"/>
      <c r="N29" s="499"/>
      <c r="O29" s="115">
        <v>2</v>
      </c>
      <c r="P29" s="183"/>
      <c r="Q29" s="189" t="str">
        <f>IF(OR(R29="Preventivo",R29="Detectivo"),"Probabilidad",IF(R29="Correctivo","Impacto",""))</f>
        <v/>
      </c>
      <c r="R29" s="116"/>
      <c r="S29" s="116"/>
      <c r="T29" s="143" t="str">
        <f t="shared" ref="T29:T33" si="28">IF(AND(R29="Preventivo",S29="Automático"),"50%",IF(AND(R29="Preventivo",S29="Manual"),"40%",IF(AND(R29="Detectivo",S29="Automático"),"40%",IF(AND(R29="Detectivo",S29="Manual"),"30%",IF(AND(R29="Correctivo",S29="Automático"),"35%",IF(AND(R29="Correctivo",S29="Manual"),"25%",""))))))</f>
        <v/>
      </c>
      <c r="U29" s="116"/>
      <c r="V29" s="116"/>
      <c r="W29" s="116"/>
      <c r="X29" s="136" t="str">
        <f>IFERROR(IF(AND(Q28="Probabilidad",Q29="Probabilidad"),(Z28-(+Z28*T29)),IF(Q29="Probabilidad",(I28-(+I28*T29)),IF(Q29="Impacto",Z28,""))),"")</f>
        <v/>
      </c>
      <c r="Y29" s="204" t="str">
        <f t="shared" si="1"/>
        <v/>
      </c>
      <c r="Z29" s="205" t="str">
        <f t="shared" ref="Z29:Z33" si="29">+X29</f>
        <v/>
      </c>
      <c r="AA29" s="204" t="str">
        <f t="shared" si="3"/>
        <v/>
      </c>
      <c r="AB29" s="205" t="str">
        <f>IFERROR(IF(AND(Q28="Impacto",Q29="Impacto"),(AB28-(+AB28*T29)),IF(Q29="Impacto",(M28-(+M28*T29)),IF(Q29="Probabilidad",AB28,""))),"")</f>
        <v/>
      </c>
      <c r="AC29" s="206" t="str">
        <f t="shared" ref="AC29:AC30" si="30">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52"/>
      <c r="AE29" s="138"/>
      <c r="AF29" s="138"/>
      <c r="AG29" s="242"/>
      <c r="AH29" s="242"/>
      <c r="AI29" s="242"/>
      <c r="AJ29" s="140"/>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row>
    <row r="30" spans="1:68" ht="16" hidden="1" thickBot="1" x14ac:dyDescent="0.4">
      <c r="A30" s="481"/>
      <c r="B30" s="469"/>
      <c r="C30" s="469"/>
      <c r="D30" s="469"/>
      <c r="E30" s="484"/>
      <c r="F30" s="440"/>
      <c r="G30" s="487"/>
      <c r="H30" s="490"/>
      <c r="I30" s="454"/>
      <c r="J30" s="493"/>
      <c r="K30" s="496">
        <f t="shared" ca="1" si="27"/>
        <v>0</v>
      </c>
      <c r="L30" s="490"/>
      <c r="M30" s="454"/>
      <c r="N30" s="499"/>
      <c r="O30" s="115">
        <v>3</v>
      </c>
      <c r="P30" s="183"/>
      <c r="Q30" s="189" t="str">
        <f>IF(OR(R30="Preventivo",R30="Detectivo"),"Probabilidad",IF(R30="Correctivo","Impacto",""))</f>
        <v/>
      </c>
      <c r="R30" s="116"/>
      <c r="S30" s="116"/>
      <c r="T30" s="143" t="str">
        <f t="shared" si="28"/>
        <v/>
      </c>
      <c r="U30" s="116"/>
      <c r="V30" s="116"/>
      <c r="W30" s="116"/>
      <c r="X30" s="136" t="str">
        <f>IFERROR(IF(AND(Q29="Probabilidad",Q30="Probabilidad"),(Z29-(+Z29*T30)),IF(AND(Q29="Impacto",Q30="Probabilidad"),(Z28-(+Z28*T30)),IF(Q30="Impacto",Z29,""))),"")</f>
        <v/>
      </c>
      <c r="Y30" s="204" t="str">
        <f t="shared" si="1"/>
        <v/>
      </c>
      <c r="Z30" s="205" t="str">
        <f t="shared" si="29"/>
        <v/>
      </c>
      <c r="AA30" s="204" t="str">
        <f t="shared" si="3"/>
        <v/>
      </c>
      <c r="AB30" s="205" t="str">
        <f>IFERROR(IF(AND(Q29="Impacto",Q30="Impacto"),(AB29-(+AB29*T30)),IF(AND(Q29="Probabilidad",Q30="Impacto"),(AB28-(+AB28*T30)),IF(Q30="Probabilidad",AB29,""))),"")</f>
        <v/>
      </c>
      <c r="AC30" s="206" t="str">
        <f t="shared" si="30"/>
        <v/>
      </c>
      <c r="AD30" s="152"/>
      <c r="AE30" s="138"/>
      <c r="AF30" s="138"/>
      <c r="AG30" s="242"/>
      <c r="AH30" s="242"/>
      <c r="AI30" s="242"/>
      <c r="AJ30" s="140"/>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row>
    <row r="31" spans="1:68" ht="20.25" hidden="1" customHeight="1" thickBot="1" x14ac:dyDescent="0.4">
      <c r="A31" s="481"/>
      <c r="B31" s="469"/>
      <c r="C31" s="469"/>
      <c r="D31" s="469"/>
      <c r="E31" s="484"/>
      <c r="F31" s="440"/>
      <c r="G31" s="487"/>
      <c r="H31" s="490"/>
      <c r="I31" s="454"/>
      <c r="J31" s="493"/>
      <c r="K31" s="496">
        <f t="shared" ca="1" si="27"/>
        <v>0</v>
      </c>
      <c r="L31" s="490"/>
      <c r="M31" s="454"/>
      <c r="N31" s="499"/>
      <c r="O31" s="153">
        <v>4</v>
      </c>
      <c r="P31" s="183"/>
      <c r="Q31" s="193" t="str">
        <f t="shared" ref="Q31:Q33" si="31">IF(OR(R31="Preventivo",R31="Detectivo"),"Probabilidad",IF(R31="Correctivo","Impacto",""))</f>
        <v/>
      </c>
      <c r="R31" s="155"/>
      <c r="S31" s="155"/>
      <c r="T31" s="214" t="str">
        <f t="shared" si="28"/>
        <v/>
      </c>
      <c r="U31" s="155"/>
      <c r="V31" s="155"/>
      <c r="W31" s="155"/>
      <c r="X31" s="136" t="str">
        <f t="shared" ref="X31:X33" si="32">IFERROR(IF(AND(Q30="Probabilidad",Q31="Probabilidad"),(Z30-(+Z30*T31)),IF(AND(Q30="Impacto",Q31="Probabilidad"),(Z29-(+Z29*T31)),IF(Q31="Impacto",Z30,""))),"")</f>
        <v/>
      </c>
      <c r="Y31" s="204" t="str">
        <f t="shared" si="1"/>
        <v/>
      </c>
      <c r="Z31" s="205" t="str">
        <f t="shared" si="29"/>
        <v/>
      </c>
      <c r="AA31" s="204" t="str">
        <f t="shared" si="3"/>
        <v/>
      </c>
      <c r="AB31" s="205" t="str">
        <f t="shared" ref="AB31:AB33" si="33">IFERROR(IF(AND(Q30="Impacto",Q31="Impacto"),(AB30-(+AB30*T31)),IF(AND(Q30="Probabilidad",Q31="Impacto"),(AB29-(+AB29*T31)),IF(Q31="Probabilidad",AB30,""))),"")</f>
        <v/>
      </c>
      <c r="AC31" s="20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52"/>
      <c r="AE31" s="138"/>
      <c r="AF31" s="138"/>
      <c r="AG31" s="242"/>
      <c r="AH31" s="242"/>
      <c r="AI31" s="242"/>
      <c r="AJ31" s="157"/>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row>
    <row r="32" spans="1:68" ht="31.5" hidden="1" customHeight="1" thickBot="1" x14ac:dyDescent="0.4">
      <c r="A32" s="481"/>
      <c r="B32" s="469"/>
      <c r="C32" s="469"/>
      <c r="D32" s="469"/>
      <c r="E32" s="484"/>
      <c r="F32" s="440"/>
      <c r="G32" s="487"/>
      <c r="H32" s="490"/>
      <c r="I32" s="454"/>
      <c r="J32" s="493"/>
      <c r="K32" s="496">
        <f t="shared" ca="1" si="27"/>
        <v>0</v>
      </c>
      <c r="L32" s="490"/>
      <c r="M32" s="454"/>
      <c r="N32" s="499"/>
      <c r="O32" s="153">
        <v>5</v>
      </c>
      <c r="P32" s="183"/>
      <c r="Q32" s="193" t="str">
        <f t="shared" si="31"/>
        <v/>
      </c>
      <c r="R32" s="155"/>
      <c r="S32" s="155"/>
      <c r="T32" s="214" t="str">
        <f t="shared" si="28"/>
        <v/>
      </c>
      <c r="U32" s="155"/>
      <c r="V32" s="155"/>
      <c r="W32" s="155"/>
      <c r="X32" s="253" t="str">
        <f t="shared" si="32"/>
        <v/>
      </c>
      <c r="Y32" s="204" t="str">
        <f>IFERROR(IF(X32="","",IF(X32&lt;=0.2,"Muy Baja",IF(X32&lt;=0.4,"Baja",IF(X32&lt;=0.6,"Media",IF(X32&lt;=0.8,"Alta","Muy Alta"))))),"")</f>
        <v/>
      </c>
      <c r="Z32" s="205" t="str">
        <f t="shared" si="29"/>
        <v/>
      </c>
      <c r="AA32" s="204" t="str">
        <f t="shared" si="3"/>
        <v/>
      </c>
      <c r="AB32" s="205" t="str">
        <f t="shared" si="33"/>
        <v/>
      </c>
      <c r="AC32" s="206" t="str">
        <f t="shared" ref="AC32:AC33" si="34">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52"/>
      <c r="AE32" s="138"/>
      <c r="AF32" s="156"/>
      <c r="AG32" s="242"/>
      <c r="AH32" s="242"/>
      <c r="AI32" s="242"/>
      <c r="AJ32" s="157"/>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row>
    <row r="33" spans="1:68" ht="46.5" hidden="1" customHeight="1" thickBot="1" x14ac:dyDescent="0.4">
      <c r="A33" s="482"/>
      <c r="B33" s="470"/>
      <c r="C33" s="470"/>
      <c r="D33" s="470"/>
      <c r="E33" s="485"/>
      <c r="F33" s="441"/>
      <c r="G33" s="488"/>
      <c r="H33" s="491"/>
      <c r="I33" s="455"/>
      <c r="J33" s="494"/>
      <c r="K33" s="497">
        <f t="shared" ca="1" si="27"/>
        <v>0</v>
      </c>
      <c r="L33" s="491"/>
      <c r="M33" s="455"/>
      <c r="N33" s="500"/>
      <c r="O33" s="159">
        <v>6</v>
      </c>
      <c r="P33" s="160"/>
      <c r="Q33" s="194" t="str">
        <f t="shared" si="31"/>
        <v/>
      </c>
      <c r="R33" s="161"/>
      <c r="S33" s="161"/>
      <c r="T33" s="208" t="str">
        <f t="shared" si="28"/>
        <v/>
      </c>
      <c r="U33" s="161"/>
      <c r="V33" s="161"/>
      <c r="W33" s="161"/>
      <c r="X33" s="146" t="str">
        <f t="shared" si="32"/>
        <v/>
      </c>
      <c r="Y33" s="207" t="str">
        <f t="shared" si="1"/>
        <v/>
      </c>
      <c r="Z33" s="208" t="str">
        <f t="shared" si="29"/>
        <v/>
      </c>
      <c r="AA33" s="207" t="str">
        <f t="shared" si="3"/>
        <v/>
      </c>
      <c r="AB33" s="208" t="str">
        <f t="shared" si="33"/>
        <v/>
      </c>
      <c r="AC33" s="209" t="str">
        <f t="shared" si="34"/>
        <v/>
      </c>
      <c r="AD33" s="161"/>
      <c r="AE33" s="260"/>
      <c r="AF33" s="261"/>
      <c r="AG33" s="243"/>
      <c r="AH33" s="243"/>
      <c r="AI33" s="243"/>
      <c r="AJ33" s="163"/>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row>
    <row r="34" spans="1:68" ht="19" hidden="1" thickBot="1" x14ac:dyDescent="0.4">
      <c r="A34" s="480"/>
      <c r="B34" s="468"/>
      <c r="C34" s="439"/>
      <c r="D34" s="439"/>
      <c r="E34" s="507"/>
      <c r="F34" s="468"/>
      <c r="G34" s="486"/>
      <c r="H34" s="489" t="str">
        <f>IF(G34&lt;=0,"",IF(G34&lt;=2,"Muy Baja",IF(G34&lt;=24,"Baja",IF(G34&lt;=500,"Media",IF(G34&lt;=5000,"Alta","Muy Alta")))))</f>
        <v/>
      </c>
      <c r="I34" s="453" t="str">
        <f>IF(H34="","",IF(H34="Muy Baja",0.2,IF(H34="Baja",0.4,IF(H34="Media",0.6,IF(H34="Alta",0.8,IF(H34="Muy Alta",1,))))))</f>
        <v/>
      </c>
      <c r="J34" s="492"/>
      <c r="K34" s="495">
        <f>IF(NOT(ISERROR(MATCH(J34,'Tabla Impacto'!$B$221:$B$223,0))),'Tabla Impacto'!$F$223&amp;"Por favor no seleccionar los criterios de impacto(Afectación Económica o presupuestal y Pérdida Reputacional)",J34)</f>
        <v>0</v>
      </c>
      <c r="L34" s="489" t="str">
        <f>IF(OR(K34='Tabla Impacto'!$C$11,K34='Tabla Impacto'!$D$11),"Leve",IF(OR(K34='Tabla Impacto'!$C$12,K34='Tabla Impacto'!$D$12),"Menor",IF(OR(K34='Tabla Impacto'!$C$13,K34='Tabla Impacto'!$D$13),"Moderado",IF(OR(K34='Tabla Impacto'!$C$14,K34='Tabla Impacto'!$D$14),"Mayor",IF(OR(K34='Tabla Impacto'!$C$15,K34='Tabla Impacto'!$D$15),"Catastrófico","")))))</f>
        <v/>
      </c>
      <c r="M34" s="453" t="str">
        <f>IF(L34="","",IF(L34="Leve",0.2,IF(L34="Menor",0.4,IF(L34="Moderado",0.6,IF(L34="Mayor",0.8,IF(L34="Catastrófico",1,))))))</f>
        <v/>
      </c>
      <c r="N34" s="498"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12">
        <v>1</v>
      </c>
      <c r="P34" s="124"/>
      <c r="Q34" s="192" t="str">
        <f>IF(OR(R34="Preventivo",R34="Detectivo"),"Probabilidad",IF(R34="Correctivo","Impacto",""))</f>
        <v/>
      </c>
      <c r="R34" s="116"/>
      <c r="S34" s="116"/>
      <c r="T34" s="128" t="str">
        <f>IF(AND(R34="Preventivo",S34="Automático"),"50%",IF(AND(R34="Preventivo",S34="Manual"),"40%",IF(AND(R34="Detectivo",S34="Automático"),"40%",IF(AND(R34="Detectivo",S34="Manual"),"30%",IF(AND(R34="Correctivo",S34="Automático"),"35%",IF(AND(R34="Correctivo",S34="Manual"),"25%",""))))))</f>
        <v/>
      </c>
      <c r="U34" s="116"/>
      <c r="V34" s="116"/>
      <c r="W34" s="116"/>
      <c r="X34" s="129" t="str">
        <f>IFERROR(IF(Q34="Probabilidad",(I34-(+I34*T34)),IF(Q34="Impacto",I34,"")),"")</f>
        <v/>
      </c>
      <c r="Y34" s="210" t="str">
        <f>IFERROR(IF(X34="","",IF(X34&lt;=0.2,"Muy Baja",IF(X34&lt;=0.4,"Baja",IF(X34&lt;=0.6,"Media",IF(X34&lt;=0.8,"Alta","Muy Alta"))))),"")</f>
        <v/>
      </c>
      <c r="Z34" s="211" t="str">
        <f>+X34</f>
        <v/>
      </c>
      <c r="AA34" s="210" t="str">
        <f>IFERROR(IF(AB34="","",IF(AB34&lt;=0.2,"Leve",IF(AB34&lt;=0.4,"Menor",IF(AB34&lt;=0.6,"Moderado",IF(AB34&lt;=0.8,"Mayor","Catastrófico"))))),"")</f>
        <v/>
      </c>
      <c r="AB34" s="211" t="str">
        <f>IFERROR(IF(Q34="Impacto",(M34-(+M34*T34)),IF(Q34="Probabilidad",M34,"")),"")</f>
        <v/>
      </c>
      <c r="AC34" s="212"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51"/>
      <c r="AE34" s="262"/>
      <c r="AF34" s="263"/>
      <c r="AG34" s="244"/>
      <c r="AH34" s="244"/>
      <c r="AI34" s="244"/>
      <c r="AJ34" s="133"/>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row>
    <row r="35" spans="1:68" ht="15" hidden="1" thickBot="1" x14ac:dyDescent="0.4">
      <c r="A35" s="481"/>
      <c r="B35" s="469"/>
      <c r="C35" s="440"/>
      <c r="D35" s="440"/>
      <c r="E35" s="508"/>
      <c r="F35" s="469"/>
      <c r="G35" s="487"/>
      <c r="H35" s="490"/>
      <c r="I35" s="454"/>
      <c r="J35" s="493"/>
      <c r="K35" s="496">
        <f t="shared" ref="K35:K39" ca="1" si="35">IF(NOT(ISERROR(MATCH(J35,_xlfn.ANCHORARRAY(E46),0))),I48&amp;"Por favor no seleccionar los criterios de impacto",J35)</f>
        <v>0</v>
      </c>
      <c r="L35" s="490"/>
      <c r="M35" s="454"/>
      <c r="N35" s="499"/>
      <c r="O35" s="153">
        <v>2</v>
      </c>
      <c r="P35" s="158"/>
      <c r="Q35" s="193" t="str">
        <f>IF(OR(R35="Preventivo",R35="Detectivo"),"Probabilidad",IF(R35="Correctivo","Impacto",""))</f>
        <v/>
      </c>
      <c r="R35" s="155"/>
      <c r="S35" s="155"/>
      <c r="T35" s="214" t="str">
        <f t="shared" ref="T35:T39" si="36">IF(AND(R35="Preventivo",S35="Automático"),"50%",IF(AND(R35="Preventivo",S35="Manual"),"40%",IF(AND(R35="Detectivo",S35="Automático"),"40%",IF(AND(R35="Detectivo",S35="Manual"),"30%",IF(AND(R35="Correctivo",S35="Automático"),"35%",IF(AND(R35="Correctivo",S35="Manual"),"25%",""))))))</f>
        <v/>
      </c>
      <c r="U35" s="155"/>
      <c r="V35" s="155"/>
      <c r="W35" s="155"/>
      <c r="X35" s="136" t="str">
        <f>IFERROR(IF(AND(Q34="Probabilidad",Q35="Probabilidad"),(Z34-(+Z34*T35)),IF(Q35="Probabilidad",(I34-(+I34*T35)),IF(Q35="Impacto",Z34,""))),"")</f>
        <v/>
      </c>
      <c r="Y35" s="204" t="str">
        <f t="shared" si="1"/>
        <v/>
      </c>
      <c r="Z35" s="205" t="str">
        <f t="shared" ref="Z35:Z39" si="37">+X35</f>
        <v/>
      </c>
      <c r="AA35" s="204" t="str">
        <f t="shared" si="3"/>
        <v/>
      </c>
      <c r="AB35" s="205" t="str">
        <f>IFERROR(IF(AND(Q34="Impacto",Q35="Impacto"),(AB34-(+AB34*T35)),IF(Q35="Impacto",(M34-(+M34*T35)),IF(Q35="Probabilidad",AB34,""))),"")</f>
        <v/>
      </c>
      <c r="AC35" s="206" t="str">
        <f t="shared" ref="AC35:AC36" si="38">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52"/>
      <c r="AE35" s="139"/>
      <c r="AF35" s="156"/>
      <c r="AG35" s="242"/>
      <c r="AH35" s="242"/>
      <c r="AI35" s="242"/>
      <c r="AJ35" s="157"/>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row>
    <row r="36" spans="1:68" ht="15" hidden="1" thickBot="1" x14ac:dyDescent="0.4">
      <c r="A36" s="481"/>
      <c r="B36" s="469"/>
      <c r="C36" s="440"/>
      <c r="D36" s="440"/>
      <c r="E36" s="508"/>
      <c r="F36" s="469"/>
      <c r="G36" s="487"/>
      <c r="H36" s="490"/>
      <c r="I36" s="454"/>
      <c r="J36" s="493"/>
      <c r="K36" s="496">
        <f t="shared" ca="1" si="35"/>
        <v>0</v>
      </c>
      <c r="L36" s="490"/>
      <c r="M36" s="454"/>
      <c r="N36" s="499"/>
      <c r="O36" s="153">
        <v>3</v>
      </c>
      <c r="P36" s="154"/>
      <c r="Q36" s="193" t="str">
        <f>IF(OR(R36="Preventivo",R36="Detectivo"),"Probabilidad",IF(R36="Correctivo","Impacto",""))</f>
        <v/>
      </c>
      <c r="R36" s="155"/>
      <c r="S36" s="155"/>
      <c r="T36" s="214" t="str">
        <f t="shared" si="36"/>
        <v/>
      </c>
      <c r="U36" s="155"/>
      <c r="V36" s="155"/>
      <c r="W36" s="155"/>
      <c r="X36" s="136" t="str">
        <f>IFERROR(IF(AND(Q35="Probabilidad",Q36="Probabilidad"),(Z35-(+Z35*T36)),IF(AND(Q35="Impacto",Q36="Probabilidad"),(Z34-(+Z34*T36)),IF(Q36="Impacto",Z35,""))),"")</f>
        <v/>
      </c>
      <c r="Y36" s="204" t="str">
        <f t="shared" si="1"/>
        <v/>
      </c>
      <c r="Z36" s="205" t="str">
        <f t="shared" si="37"/>
        <v/>
      </c>
      <c r="AA36" s="204" t="str">
        <f t="shared" si="3"/>
        <v/>
      </c>
      <c r="AB36" s="205" t="str">
        <f>IFERROR(IF(AND(Q35="Impacto",Q36="Impacto"),(AB35-(+AB35*T36)),IF(AND(Q35="Probabilidad",Q36="Impacto"),(AB34-(+AB34*T36)),IF(Q36="Probabilidad",AB35,""))),"")</f>
        <v/>
      </c>
      <c r="AC36" s="206" t="str">
        <f t="shared" si="38"/>
        <v/>
      </c>
      <c r="AD36" s="152"/>
      <c r="AE36" s="139"/>
      <c r="AF36" s="156"/>
      <c r="AG36" s="242"/>
      <c r="AH36" s="242"/>
      <c r="AI36" s="242"/>
      <c r="AJ36" s="157"/>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row>
    <row r="37" spans="1:68" ht="15" hidden="1" thickBot="1" x14ac:dyDescent="0.4">
      <c r="A37" s="481"/>
      <c r="B37" s="469"/>
      <c r="C37" s="440"/>
      <c r="D37" s="440"/>
      <c r="E37" s="508"/>
      <c r="F37" s="469"/>
      <c r="G37" s="487"/>
      <c r="H37" s="490"/>
      <c r="I37" s="454"/>
      <c r="J37" s="493"/>
      <c r="K37" s="496">
        <f t="shared" ca="1" si="35"/>
        <v>0</v>
      </c>
      <c r="L37" s="490"/>
      <c r="M37" s="454"/>
      <c r="N37" s="499"/>
      <c r="O37" s="153">
        <v>4</v>
      </c>
      <c r="P37" s="158"/>
      <c r="Q37" s="193" t="str">
        <f t="shared" ref="Q37:Q39" si="39">IF(OR(R37="Preventivo",R37="Detectivo"),"Probabilidad",IF(R37="Correctivo","Impacto",""))</f>
        <v/>
      </c>
      <c r="R37" s="155"/>
      <c r="S37" s="155"/>
      <c r="T37" s="214" t="str">
        <f t="shared" si="36"/>
        <v/>
      </c>
      <c r="U37" s="155"/>
      <c r="V37" s="155"/>
      <c r="W37" s="155"/>
      <c r="X37" s="136" t="str">
        <f t="shared" ref="X37:X39" si="40">IFERROR(IF(AND(Q36="Probabilidad",Q37="Probabilidad"),(Z36-(+Z36*T37)),IF(AND(Q36="Impacto",Q37="Probabilidad"),(Z35-(+Z35*T37)),IF(Q37="Impacto",Z36,""))),"")</f>
        <v/>
      </c>
      <c r="Y37" s="204" t="str">
        <f t="shared" si="1"/>
        <v/>
      </c>
      <c r="Z37" s="205" t="str">
        <f t="shared" si="37"/>
        <v/>
      </c>
      <c r="AA37" s="204" t="str">
        <f t="shared" si="3"/>
        <v/>
      </c>
      <c r="AB37" s="205" t="str">
        <f t="shared" ref="AB37:AB39" si="41">IFERROR(IF(AND(Q36="Impacto",Q37="Impacto"),(AB36-(+AB36*T37)),IF(AND(Q36="Probabilidad",Q37="Impacto"),(AB35-(+AB35*T37)),IF(Q37="Probabilidad",AB36,""))),"")</f>
        <v/>
      </c>
      <c r="AC37" s="20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52"/>
      <c r="AE37" s="139"/>
      <c r="AF37" s="156"/>
      <c r="AG37" s="242"/>
      <c r="AH37" s="242"/>
      <c r="AI37" s="242"/>
      <c r="AJ37" s="157"/>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row>
    <row r="38" spans="1:68" ht="30" hidden="1" customHeight="1" thickBot="1" x14ac:dyDescent="0.4">
      <c r="A38" s="481"/>
      <c r="B38" s="469"/>
      <c r="C38" s="440"/>
      <c r="D38" s="440"/>
      <c r="E38" s="508"/>
      <c r="F38" s="469"/>
      <c r="G38" s="487"/>
      <c r="H38" s="490"/>
      <c r="I38" s="454"/>
      <c r="J38" s="493"/>
      <c r="K38" s="496">
        <f t="shared" ca="1" si="35"/>
        <v>0</v>
      </c>
      <c r="L38" s="490"/>
      <c r="M38" s="454"/>
      <c r="N38" s="499"/>
      <c r="O38" s="153">
        <v>5</v>
      </c>
      <c r="P38" s="158"/>
      <c r="Q38" s="193" t="str">
        <f t="shared" si="39"/>
        <v/>
      </c>
      <c r="R38" s="155"/>
      <c r="S38" s="155"/>
      <c r="T38" s="214" t="str">
        <f t="shared" si="36"/>
        <v/>
      </c>
      <c r="U38" s="155"/>
      <c r="V38" s="155"/>
      <c r="W38" s="155"/>
      <c r="X38" s="136" t="str">
        <f t="shared" si="40"/>
        <v/>
      </c>
      <c r="Y38" s="204" t="str">
        <f t="shared" si="1"/>
        <v/>
      </c>
      <c r="Z38" s="205" t="str">
        <f t="shared" si="37"/>
        <v/>
      </c>
      <c r="AA38" s="204" t="str">
        <f t="shared" si="3"/>
        <v/>
      </c>
      <c r="AB38" s="205" t="str">
        <f t="shared" si="41"/>
        <v/>
      </c>
      <c r="AC38" s="206" t="str">
        <f t="shared" ref="AC38:AC39" si="42">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52"/>
      <c r="AE38" s="139"/>
      <c r="AF38" s="156"/>
      <c r="AG38" s="242"/>
      <c r="AH38" s="242"/>
      <c r="AI38" s="242"/>
      <c r="AJ38" s="157"/>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row>
    <row r="39" spans="1:68" ht="43.5" hidden="1" customHeight="1" thickBot="1" x14ac:dyDescent="0.4">
      <c r="A39" s="482"/>
      <c r="B39" s="470"/>
      <c r="C39" s="441"/>
      <c r="D39" s="441"/>
      <c r="E39" s="509"/>
      <c r="F39" s="470"/>
      <c r="G39" s="488"/>
      <c r="H39" s="491"/>
      <c r="I39" s="455"/>
      <c r="J39" s="494"/>
      <c r="K39" s="497">
        <f t="shared" ca="1" si="35"/>
        <v>0</v>
      </c>
      <c r="L39" s="491"/>
      <c r="M39" s="455"/>
      <c r="N39" s="500"/>
      <c r="O39" s="159">
        <v>6</v>
      </c>
      <c r="P39" s="160"/>
      <c r="Q39" s="194" t="str">
        <f t="shared" si="39"/>
        <v/>
      </c>
      <c r="R39" s="161"/>
      <c r="S39" s="161"/>
      <c r="T39" s="208" t="str">
        <f t="shared" si="36"/>
        <v/>
      </c>
      <c r="U39" s="161"/>
      <c r="V39" s="161"/>
      <c r="W39" s="161"/>
      <c r="X39" s="146" t="str">
        <f t="shared" si="40"/>
        <v/>
      </c>
      <c r="Y39" s="207" t="str">
        <f t="shared" si="1"/>
        <v/>
      </c>
      <c r="Z39" s="208" t="str">
        <f t="shared" si="37"/>
        <v/>
      </c>
      <c r="AA39" s="207" t="str">
        <f t="shared" si="3"/>
        <v/>
      </c>
      <c r="AB39" s="208" t="str">
        <f t="shared" si="41"/>
        <v/>
      </c>
      <c r="AC39" s="209" t="str">
        <f t="shared" si="42"/>
        <v/>
      </c>
      <c r="AD39" s="161"/>
      <c r="AE39" s="148"/>
      <c r="AF39" s="162"/>
      <c r="AG39" s="243"/>
      <c r="AH39" s="243"/>
      <c r="AI39" s="243"/>
      <c r="AJ39" s="163"/>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row>
    <row r="40" spans="1:68" ht="21.5" hidden="1" thickBot="1" x14ac:dyDescent="0.4">
      <c r="A40" s="501"/>
      <c r="B40" s="465"/>
      <c r="C40" s="504"/>
      <c r="D40" s="504"/>
      <c r="E40" s="471"/>
      <c r="F40" s="465"/>
      <c r="G40" s="406"/>
      <c r="H40" s="397" t="str">
        <f>IF(G40&lt;=0,"",IF(G40&lt;=2,"Muy Baja",IF(G40&lt;=24,"Baja",IF(G40&lt;=500,"Media",IF(G40&lt;=5000,"Alta","Muy Alta")))))</f>
        <v/>
      </c>
      <c r="I40" s="400" t="str">
        <f>IF(H40="","",IF(H40="Muy Baja",0.2,IF(H40="Baja",0.4,IF(H40="Media",0.6,IF(H40="Alta",0.8,IF(H40="Muy Alta",1,))))))</f>
        <v/>
      </c>
      <c r="J40" s="409"/>
      <c r="K40" s="477">
        <f>IF(NOT(ISERROR(MATCH(J40,'Tabla Impacto'!$B$221:$B$223,0))),'Tabla Impacto'!$F$223&amp;"Por favor no seleccionar los criterios de impacto(Afectación Económica o presupuestal y Pérdida Reputacional)",J40)</f>
        <v>0</v>
      </c>
      <c r="L40" s="397" t="str">
        <f>IF(OR(K40='Tabla Impacto'!$C$11,K40='Tabla Impacto'!$D$11),"Leve",IF(OR(K40='Tabla Impacto'!$C$12,K40='Tabla Impacto'!$D$12),"Menor",IF(OR(K40='Tabla Impacto'!$C$13,K40='Tabla Impacto'!$D$13),"Moderado",IF(OR(K40='Tabla Impacto'!$C$14,K40='Tabla Impacto'!$D$14),"Mayor",IF(OR(K40='Tabla Impacto'!$C$15,K40='Tabla Impacto'!$D$15),"Catastrófico","")))))</f>
        <v/>
      </c>
      <c r="M40" s="400" t="str">
        <f>IF(L40="","",IF(L40="Leve",0.2,IF(L40="Menor",0.4,IF(L40="Moderado",0.6,IF(L40="Mayor",0.8,IF(L40="Catastrófico",1,))))))</f>
        <v/>
      </c>
      <c r="N40" s="403"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14">
        <v>1</v>
      </c>
      <c r="P40" s="164"/>
      <c r="Q40" s="192" t="str">
        <f>IF(OR(R40="Preventivo",R40="Detectivo"),"Probabilidad",IF(R40="Correctivo","Impacto",""))</f>
        <v/>
      </c>
      <c r="R40" s="150"/>
      <c r="S40" s="150"/>
      <c r="T40" s="128" t="str">
        <f>IF(AND(R40="Preventivo",S40="Automático"),"50%",IF(AND(R40="Preventivo",S40="Manual"),"40%",IF(AND(R40="Detectivo",S40="Automático"),"40%",IF(AND(R40="Detectivo",S40="Manual"),"30%",IF(AND(R40="Correctivo",S40="Automático"),"35%",IF(AND(R40="Correctivo",S40="Manual"),"25%",""))))))</f>
        <v/>
      </c>
      <c r="U40" s="150"/>
      <c r="V40" s="150"/>
      <c r="W40" s="150"/>
      <c r="X40" s="165" t="str">
        <f>IFERROR(IF(Q40="Probabilidad",(I40-(+I40*T40)),IF(Q40="Impacto",I40,"")),"")</f>
        <v/>
      </c>
      <c r="Y40" s="201" t="str">
        <f>IFERROR(IF(X40="","",IF(X40&lt;=0.2,"Muy Baja",IF(X40&lt;=0.4,"Baja",IF(X40&lt;=0.6,"Media",IF(X40&lt;=0.8,"Alta","Muy Alta"))))),"")</f>
        <v/>
      </c>
      <c r="Z40" s="202" t="str">
        <f>+X40</f>
        <v/>
      </c>
      <c r="AA40" s="201" t="str">
        <f>IFERROR(IF(AB40="","",IF(AB40&lt;=0.2,"Leve",IF(AB40&lt;=0.4,"Menor",IF(AB40&lt;=0.6,"Moderado",IF(AB40&lt;=0.8,"Mayor","Catastrófico"))))),"")</f>
        <v/>
      </c>
      <c r="AB40" s="202" t="str">
        <f>IFERROR(IF(Q40="Impacto",(M40-(+M40*T40)),IF(Q40="Probabilidad",M40,"")),"")</f>
        <v/>
      </c>
      <c r="AC40" s="20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0"/>
      <c r="AE40" s="139"/>
      <c r="AF40" s="156"/>
      <c r="AG40" s="239"/>
      <c r="AH40" s="239"/>
      <c r="AI40" s="239"/>
      <c r="AJ40" s="133"/>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row>
    <row r="41" spans="1:68" ht="21.5" hidden="1" thickBot="1" x14ac:dyDescent="0.4">
      <c r="A41" s="502"/>
      <c r="B41" s="466"/>
      <c r="C41" s="505"/>
      <c r="D41" s="505"/>
      <c r="E41" s="472"/>
      <c r="F41" s="466"/>
      <c r="G41" s="407"/>
      <c r="H41" s="398"/>
      <c r="I41" s="401"/>
      <c r="J41" s="410"/>
      <c r="K41" s="478">
        <f t="shared" ref="K41:K45" ca="1" si="43">IF(NOT(ISERROR(MATCH(J41,_xlfn.ANCHORARRAY(E52),0))),I54&amp;"Por favor no seleccionar los criterios de impacto",J41)</f>
        <v>0</v>
      </c>
      <c r="L41" s="398"/>
      <c r="M41" s="401"/>
      <c r="N41" s="404"/>
      <c r="O41" s="113">
        <v>2</v>
      </c>
      <c r="P41" s="167"/>
      <c r="Q41" s="189" t="str">
        <f>IF(OR(R41="Preventivo",R41="Detectivo"),"Probabilidad",IF(R41="Correctivo","Impacto",""))</f>
        <v/>
      </c>
      <c r="R41" s="125"/>
      <c r="S41" s="125"/>
      <c r="T41" s="143" t="str">
        <f t="shared" ref="T41:T45" si="44">IF(AND(R41="Preventivo",S41="Automático"),"50%",IF(AND(R41="Preventivo",S41="Manual"),"40%",IF(AND(R41="Detectivo",S41="Automático"),"40%",IF(AND(R41="Detectivo",S41="Manual"),"30%",IF(AND(R41="Correctivo",S41="Automático"),"35%",IF(AND(R41="Correctivo",S41="Manual"),"25%",""))))))</f>
        <v/>
      </c>
      <c r="U41" s="125"/>
      <c r="V41" s="125"/>
      <c r="W41" s="125"/>
      <c r="X41" s="168" t="str">
        <f>IFERROR(IF(AND(Q40="Probabilidad",Q41="Probabilidad"),(Z40-(+Z40*T41)),IF(Q41="Probabilidad",(I40-(+I40*T41)),IF(Q41="Impacto",Z40,""))),"")</f>
        <v/>
      </c>
      <c r="Y41" s="196" t="str">
        <f t="shared" si="1"/>
        <v/>
      </c>
      <c r="Z41" s="197" t="str">
        <f t="shared" ref="Z41:Z45" si="45">+X41</f>
        <v/>
      </c>
      <c r="AA41" s="196" t="str">
        <f t="shared" si="3"/>
        <v/>
      </c>
      <c r="AB41" s="197" t="str">
        <f>IFERROR(IF(AND(Q40="Impacto",Q41="Impacto"),(AB40-(+AB40*T41)),IF(Q41="Impacto",(M40-(+M40*T41)),IF(Q41="Probabilidad",AB40,""))),"")</f>
        <v/>
      </c>
      <c r="AC41" s="198" t="str">
        <f t="shared" ref="AC41:AC42" si="46">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7"/>
      <c r="AE41" s="139"/>
      <c r="AF41" s="156"/>
      <c r="AG41" s="240"/>
      <c r="AH41" s="240"/>
      <c r="AI41" s="240"/>
      <c r="AJ41" s="140"/>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row>
    <row r="42" spans="1:68" ht="15" hidden="1" thickBot="1" x14ac:dyDescent="0.4">
      <c r="A42" s="502"/>
      <c r="B42" s="466"/>
      <c r="C42" s="505"/>
      <c r="D42" s="505"/>
      <c r="E42" s="472"/>
      <c r="F42" s="466"/>
      <c r="G42" s="407"/>
      <c r="H42" s="398"/>
      <c r="I42" s="401"/>
      <c r="J42" s="410"/>
      <c r="K42" s="478">
        <f t="shared" ca="1" si="43"/>
        <v>0</v>
      </c>
      <c r="L42" s="398"/>
      <c r="M42" s="401"/>
      <c r="N42" s="404"/>
      <c r="O42" s="170">
        <v>3</v>
      </c>
      <c r="P42" s="171"/>
      <c r="Q42" s="189" t="str">
        <f>IF(OR(R42="Preventivo",R42="Detectivo"),"Probabilidad",IF(R42="Correctivo","Impacto",""))</f>
        <v/>
      </c>
      <c r="R42" s="117"/>
      <c r="S42" s="117"/>
      <c r="T42" s="143" t="str">
        <f t="shared" si="44"/>
        <v/>
      </c>
      <c r="U42" s="117"/>
      <c r="V42" s="117"/>
      <c r="W42" s="117"/>
      <c r="X42" s="168" t="str">
        <f>IFERROR(IF(AND(Q41="Probabilidad",Q42="Probabilidad"),(Z41-(+Z41*T42)),IF(AND(Q41="Impacto",Q42="Probabilidad"),(Z40-(+Z40*T42)),IF(Q42="Impacto",Z41,""))),"")</f>
        <v/>
      </c>
      <c r="Y42" s="196" t="str">
        <f t="shared" si="1"/>
        <v/>
      </c>
      <c r="Z42" s="197" t="str">
        <f t="shared" si="45"/>
        <v/>
      </c>
      <c r="AA42" s="196" t="str">
        <f t="shared" si="3"/>
        <v/>
      </c>
      <c r="AB42" s="197" t="str">
        <f>IFERROR(IF(AND(Q41="Impacto",Q42="Impacto"),(AB41-(+AB41*T42)),IF(AND(Q41="Probabilidad",Q42="Impacto"),(AB40-(+AB40*T42)),IF(Q42="Probabilidad",AB41,""))),"")</f>
        <v/>
      </c>
      <c r="AC42" s="198" t="str">
        <f t="shared" si="46"/>
        <v/>
      </c>
      <c r="AD42" s="137"/>
      <c r="AE42" s="139"/>
      <c r="AF42" s="156"/>
      <c r="AG42" s="240"/>
      <c r="AH42" s="240"/>
      <c r="AI42" s="240"/>
      <c r="AJ42" s="140"/>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row>
    <row r="43" spans="1:68" ht="15" hidden="1" thickBot="1" x14ac:dyDescent="0.4">
      <c r="A43" s="502"/>
      <c r="B43" s="466"/>
      <c r="C43" s="505"/>
      <c r="D43" s="505"/>
      <c r="E43" s="472"/>
      <c r="F43" s="466"/>
      <c r="G43" s="407"/>
      <c r="H43" s="398"/>
      <c r="I43" s="401"/>
      <c r="J43" s="410"/>
      <c r="K43" s="478">
        <f t="shared" ca="1" si="43"/>
        <v>0</v>
      </c>
      <c r="L43" s="398"/>
      <c r="M43" s="401"/>
      <c r="N43" s="404"/>
      <c r="O43" s="170">
        <v>4</v>
      </c>
      <c r="P43" s="173"/>
      <c r="Q43" s="189" t="str">
        <f t="shared" ref="Q43:Q45" si="47">IF(OR(R43="Preventivo",R43="Detectivo"),"Probabilidad",IF(R43="Correctivo","Impacto",""))</f>
        <v/>
      </c>
      <c r="R43" s="117"/>
      <c r="S43" s="117"/>
      <c r="T43" s="143" t="str">
        <f t="shared" si="44"/>
        <v/>
      </c>
      <c r="U43" s="117"/>
      <c r="V43" s="117"/>
      <c r="W43" s="117"/>
      <c r="X43" s="168" t="str">
        <f t="shared" ref="X43:X45" si="48">IFERROR(IF(AND(Q42="Probabilidad",Q43="Probabilidad"),(Z42-(+Z42*T43)),IF(AND(Q42="Impacto",Q43="Probabilidad"),(Z41-(+Z41*T43)),IF(Q43="Impacto",Z42,""))),"")</f>
        <v/>
      </c>
      <c r="Y43" s="196" t="str">
        <f t="shared" si="1"/>
        <v/>
      </c>
      <c r="Z43" s="197" t="str">
        <f t="shared" si="45"/>
        <v/>
      </c>
      <c r="AA43" s="196" t="str">
        <f t="shared" si="3"/>
        <v/>
      </c>
      <c r="AB43" s="197" t="str">
        <f t="shared" ref="AB43:AB45" si="49">IFERROR(IF(AND(Q42="Impacto",Q43="Impacto"),(AB42-(+AB42*T43)),IF(AND(Q42="Probabilidad",Q43="Impacto"),(AB41-(+AB41*T43)),IF(Q43="Probabilidad",AB42,""))),"")</f>
        <v/>
      </c>
      <c r="AC43" s="198"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7"/>
      <c r="AE43" s="169"/>
      <c r="AF43" s="172"/>
      <c r="AG43" s="240"/>
      <c r="AH43" s="240"/>
      <c r="AI43" s="240"/>
      <c r="AJ43" s="140"/>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row>
    <row r="44" spans="1:68" ht="15" hidden="1" thickBot="1" x14ac:dyDescent="0.4">
      <c r="A44" s="502"/>
      <c r="B44" s="466"/>
      <c r="C44" s="505"/>
      <c r="D44" s="505"/>
      <c r="E44" s="472"/>
      <c r="F44" s="466"/>
      <c r="G44" s="407"/>
      <c r="H44" s="398"/>
      <c r="I44" s="401"/>
      <c r="J44" s="410"/>
      <c r="K44" s="478">
        <f t="shared" ca="1" si="43"/>
        <v>0</v>
      </c>
      <c r="L44" s="398"/>
      <c r="M44" s="401"/>
      <c r="N44" s="404"/>
      <c r="O44" s="170">
        <v>5</v>
      </c>
      <c r="P44" s="173"/>
      <c r="Q44" s="189" t="str">
        <f t="shared" si="47"/>
        <v/>
      </c>
      <c r="R44" s="117"/>
      <c r="S44" s="117"/>
      <c r="T44" s="143" t="str">
        <f t="shared" si="44"/>
        <v/>
      </c>
      <c r="U44" s="117"/>
      <c r="V44" s="117"/>
      <c r="W44" s="117"/>
      <c r="X44" s="168" t="str">
        <f t="shared" si="48"/>
        <v/>
      </c>
      <c r="Y44" s="196" t="str">
        <f t="shared" si="1"/>
        <v/>
      </c>
      <c r="Z44" s="197" t="str">
        <f t="shared" si="45"/>
        <v/>
      </c>
      <c r="AA44" s="196" t="str">
        <f t="shared" si="3"/>
        <v/>
      </c>
      <c r="AB44" s="197" t="str">
        <f t="shared" si="49"/>
        <v/>
      </c>
      <c r="AC44" s="198" t="str">
        <f t="shared" ref="AC44" si="5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7"/>
      <c r="AE44" s="169"/>
      <c r="AF44" s="172"/>
      <c r="AG44" s="240"/>
      <c r="AH44" s="240"/>
      <c r="AI44" s="240"/>
      <c r="AJ44" s="140"/>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row>
    <row r="45" spans="1:68" ht="15" hidden="1" thickBot="1" x14ac:dyDescent="0.4">
      <c r="A45" s="503"/>
      <c r="B45" s="467"/>
      <c r="C45" s="506"/>
      <c r="D45" s="506"/>
      <c r="E45" s="473"/>
      <c r="F45" s="467"/>
      <c r="G45" s="408"/>
      <c r="H45" s="399"/>
      <c r="I45" s="402"/>
      <c r="J45" s="411"/>
      <c r="K45" s="479">
        <f t="shared" ca="1" si="43"/>
        <v>0</v>
      </c>
      <c r="L45" s="399"/>
      <c r="M45" s="402"/>
      <c r="N45" s="405"/>
      <c r="O45" s="174">
        <v>6</v>
      </c>
      <c r="P45" s="175"/>
      <c r="Q45" s="188" t="str">
        <f t="shared" si="47"/>
        <v/>
      </c>
      <c r="R45" s="144"/>
      <c r="S45" s="144"/>
      <c r="T45" s="145" t="str">
        <f t="shared" si="44"/>
        <v/>
      </c>
      <c r="U45" s="144"/>
      <c r="V45" s="144"/>
      <c r="W45" s="144"/>
      <c r="X45" s="176" t="str">
        <f t="shared" si="48"/>
        <v/>
      </c>
      <c r="Y45" s="199" t="str">
        <f t="shared" si="1"/>
        <v/>
      </c>
      <c r="Z45" s="145" t="str">
        <f t="shared" si="45"/>
        <v/>
      </c>
      <c r="AA45" s="199" t="str">
        <f>IFERROR(IF(AB45="","",IF(AB45&lt;=0.2,"Leve",IF(AB45&lt;=0.4,"Menor",IF(AB45&lt;=0.6,"Moderado",IF(AB45&lt;=0.8,"Mayor","Catastrófico"))))),"")</f>
        <v/>
      </c>
      <c r="AB45" s="145" t="str">
        <f t="shared" si="49"/>
        <v/>
      </c>
      <c r="AC45" s="200"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44"/>
      <c r="AE45" s="177"/>
      <c r="AF45" s="178"/>
      <c r="AG45" s="241"/>
      <c r="AH45" s="241"/>
      <c r="AI45" s="241"/>
      <c r="AJ45" s="149"/>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row>
    <row r="46" spans="1:68" ht="16.5" hidden="1" customHeight="1" thickBot="1" x14ac:dyDescent="0.4">
      <c r="A46" s="516"/>
      <c r="B46" s="468"/>
      <c r="C46" s="468"/>
      <c r="D46" s="468"/>
      <c r="E46" s="471"/>
      <c r="F46" s="468"/>
      <c r="G46" s="486"/>
      <c r="H46" s="489" t="str">
        <f>IF(G46&lt;=0,"",IF(G46&lt;=2,"Muy Baja",IF(G46&lt;=24,"Baja",IF(G46&lt;=500,"Media",IF(G46&lt;=5000,"Alta","Muy Alta")))))</f>
        <v/>
      </c>
      <c r="I46" s="453" t="str">
        <f>IF(H46="","",IF(H46="Muy Baja",0.2,IF(H46="Baja",0.4,IF(H46="Media",0.6,IF(H46="Alta",0.8,IF(H46="Muy Alta",1,))))))</f>
        <v/>
      </c>
      <c r="J46" s="492"/>
      <c r="K46" s="495">
        <f>IF(NOT(ISERROR(MATCH(J46,'Tabla Impacto'!$B$221:$B$223,0))),'Tabla Impacto'!$F$223&amp;"Por favor no seleccionar los criterios de impacto(Afectación Económica o presupuestal y Pérdida Reputacional)",J46)</f>
        <v>0</v>
      </c>
      <c r="L46" s="489" t="str">
        <f>IF(OR(K46='Tabla Impacto'!$C$11,K46='Tabla Impacto'!$D$11),"Leve",IF(OR(K46='Tabla Impacto'!$C$12,K46='Tabla Impacto'!$D$12),"Menor",IF(OR(K46='Tabla Impacto'!$C$13,K46='Tabla Impacto'!$D$13),"Moderado",IF(OR(K46='Tabla Impacto'!$C$14,K46='Tabla Impacto'!$D$14),"Mayor",IF(OR(K46='Tabla Impacto'!$C$15,K46='Tabla Impacto'!$D$15),"Catastrófico","")))))</f>
        <v/>
      </c>
      <c r="M46" s="453" t="str">
        <f>IF(L46="","",IF(L46="Leve",0.2,IF(L46="Menor",0.4,IF(L46="Moderado",0.6,IF(L46="Mayor",0.8,IF(L46="Catastrófico",1,))))))</f>
        <v/>
      </c>
      <c r="N46" s="498"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79">
        <v>1</v>
      </c>
      <c r="P46" s="180"/>
      <c r="Q46" s="190" t="str">
        <f>IF(OR(R46="Preventivo",R46="Detectivo"),"Probabilidad",IF(R46="Correctivo","Impacto",""))</f>
        <v/>
      </c>
      <c r="R46" s="122"/>
      <c r="S46" s="122"/>
      <c r="T46" s="123" t="str">
        <f>IF(AND(R46="Preventivo",S46="Automático"),"50%",IF(AND(R46="Preventivo",S46="Manual"),"40%",IF(AND(R46="Detectivo",S46="Automático"),"40%",IF(AND(R46="Detectivo",S46="Manual"),"30%",IF(AND(R46="Correctivo",S46="Automático"),"35%",IF(AND(R46="Correctivo",S46="Manual"),"25%",""))))))</f>
        <v/>
      </c>
      <c r="U46" s="122"/>
      <c r="V46" s="122"/>
      <c r="W46" s="122"/>
      <c r="X46" s="129" t="str">
        <f>IFERROR(IF(Q46="Probabilidad",(I46-(+I46*T46)),IF(Q46="Impacto",I46,"")),"")</f>
        <v/>
      </c>
      <c r="Y46" s="210" t="str">
        <f>IFERROR(IF(X46="","",IF(X46&lt;=0.2,"Muy Baja",IF(X46&lt;=0.4,"Baja",IF(X46&lt;=0.6,"Media",IF(X46&lt;=0.8,"Alta","Muy Alta"))))),"")</f>
        <v/>
      </c>
      <c r="Z46" s="211" t="str">
        <f>+X46</f>
        <v/>
      </c>
      <c r="AA46" s="210" t="str">
        <f>IFERROR(IF(AB46="","",IF(AB46&lt;=0.2,"Leve",IF(AB46&lt;=0.4,"Menor",IF(AB46&lt;=0.6,"Moderado",IF(AB46&lt;=0.8,"Mayor","Catastrófico"))))),"")</f>
        <v/>
      </c>
      <c r="AB46" s="211" t="str">
        <f>IFERROR(IF(Q46="Impacto",(M46-(+M46*T46)),IF(Q46="Probabilidad",M46,"")),"")</f>
        <v/>
      </c>
      <c r="AC46" s="212"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51"/>
      <c r="AE46" s="181"/>
      <c r="AF46" s="186"/>
      <c r="AG46" s="244"/>
      <c r="AH46" s="244"/>
      <c r="AI46" s="244"/>
      <c r="AJ46" s="133"/>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row>
    <row r="47" spans="1:68" ht="16.5" hidden="1" customHeight="1" thickBot="1" x14ac:dyDescent="0.4">
      <c r="A47" s="517"/>
      <c r="B47" s="469"/>
      <c r="C47" s="469"/>
      <c r="D47" s="469"/>
      <c r="E47" s="472"/>
      <c r="F47" s="469"/>
      <c r="G47" s="487"/>
      <c r="H47" s="490"/>
      <c r="I47" s="454"/>
      <c r="J47" s="493"/>
      <c r="K47" s="496">
        <f t="shared" ref="K47:K51" ca="1" si="51">IF(NOT(ISERROR(MATCH(J47,_xlfn.ANCHORARRAY(E58),0))),I60&amp;"Por favor no seleccionar los criterios de impacto",J47)</f>
        <v>0</v>
      </c>
      <c r="L47" s="490"/>
      <c r="M47" s="454"/>
      <c r="N47" s="499"/>
      <c r="O47" s="126">
        <v>2</v>
      </c>
      <c r="P47" s="183"/>
      <c r="Q47" s="193" t="str">
        <f>IF(OR(R47="Preventivo",R47="Detectivo"),"Probabilidad",IF(R47="Correctivo","Impacto",""))</f>
        <v/>
      </c>
      <c r="R47" s="155"/>
      <c r="S47" s="155"/>
      <c r="T47" s="214" t="str">
        <f t="shared" ref="T47:T51" si="52">IF(AND(R47="Preventivo",S47="Automático"),"50%",IF(AND(R47="Preventivo",S47="Manual"),"40%",IF(AND(R47="Detectivo",S47="Automático"),"40%",IF(AND(R47="Detectivo",S47="Manual"),"30%",IF(AND(R47="Correctivo",S47="Automático"),"35%",IF(AND(R47="Correctivo",S47="Manual"),"25%",""))))))</f>
        <v/>
      </c>
      <c r="U47" s="155"/>
      <c r="V47" s="155"/>
      <c r="W47" s="155"/>
      <c r="X47" s="136" t="str">
        <f>IFERROR(IF(AND(Q46="Probabilidad",Q47="Probabilidad"),(Z46-(+Z46*T47)),IF(Q47="Probabilidad",(I46-(+I46*T47)),IF(Q47="Impacto",Z46,""))),"")</f>
        <v/>
      </c>
      <c r="Y47" s="204" t="str">
        <f t="shared" si="1"/>
        <v/>
      </c>
      <c r="Z47" s="205" t="str">
        <f t="shared" ref="Z47:Z51" si="53">+X47</f>
        <v/>
      </c>
      <c r="AA47" s="204" t="str">
        <f t="shared" si="3"/>
        <v/>
      </c>
      <c r="AB47" s="205" t="str">
        <f>IFERROR(IF(AND(Q46="Impacto",Q47="Impacto"),(AB46-(+AB46*T47)),IF(Q47="Impacto",(M46-(+M46*T47)),IF(Q47="Probabilidad",AB46,""))),"")</f>
        <v/>
      </c>
      <c r="AC47" s="206" t="str">
        <f t="shared" ref="AC47:AC48" si="54">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52"/>
      <c r="AE47" s="139"/>
      <c r="AF47" s="156"/>
      <c r="AG47" s="242"/>
      <c r="AH47" s="242"/>
      <c r="AI47" s="242"/>
      <c r="AJ47" s="157"/>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row>
    <row r="48" spans="1:68" ht="16.5" hidden="1" customHeight="1" thickBot="1" x14ac:dyDescent="0.4">
      <c r="A48" s="517"/>
      <c r="B48" s="469"/>
      <c r="C48" s="469"/>
      <c r="D48" s="469"/>
      <c r="E48" s="472"/>
      <c r="F48" s="469"/>
      <c r="G48" s="487"/>
      <c r="H48" s="490"/>
      <c r="I48" s="454"/>
      <c r="J48" s="493"/>
      <c r="K48" s="496">
        <f t="shared" ca="1" si="51"/>
        <v>0</v>
      </c>
      <c r="L48" s="490"/>
      <c r="M48" s="454"/>
      <c r="N48" s="499"/>
      <c r="O48" s="126">
        <v>3</v>
      </c>
      <c r="P48" s="183"/>
      <c r="Q48" s="193" t="str">
        <f>IF(OR(R48="Preventivo",R48="Detectivo"),"Probabilidad",IF(R48="Correctivo","Impacto",""))</f>
        <v/>
      </c>
      <c r="R48" s="155"/>
      <c r="S48" s="155"/>
      <c r="T48" s="214" t="str">
        <f t="shared" si="52"/>
        <v/>
      </c>
      <c r="U48" s="155"/>
      <c r="V48" s="155"/>
      <c r="W48" s="155"/>
      <c r="X48" s="136" t="str">
        <f>IFERROR(IF(AND(Q47="Probabilidad",Q48="Probabilidad"),(Z47-(+Z47*T48)),IF(AND(Q47="Impacto",Q48="Probabilidad"),(Z46-(+Z46*T48)),IF(Q48="Impacto",Z47,""))),"")</f>
        <v/>
      </c>
      <c r="Y48" s="204" t="str">
        <f t="shared" si="1"/>
        <v/>
      </c>
      <c r="Z48" s="205" t="str">
        <f t="shared" si="53"/>
        <v/>
      </c>
      <c r="AA48" s="204" t="str">
        <f t="shared" si="3"/>
        <v/>
      </c>
      <c r="AB48" s="205" t="str">
        <f>IFERROR(IF(AND(Q47="Impacto",Q48="Impacto"),(AB47-(+AB47*T48)),IF(AND(Q47="Probabilidad",Q48="Impacto"),(AB46-(+AB46*T48)),IF(Q48="Probabilidad",AB47,""))),"")</f>
        <v/>
      </c>
      <c r="AC48" s="206" t="str">
        <f t="shared" si="54"/>
        <v/>
      </c>
      <c r="AD48" s="152"/>
      <c r="AE48" s="139"/>
      <c r="AF48" s="156"/>
      <c r="AG48" s="242"/>
      <c r="AH48" s="242"/>
      <c r="AI48" s="242"/>
      <c r="AJ48" s="157"/>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row>
    <row r="49" spans="1:68" ht="16.5" hidden="1" customHeight="1" thickBot="1" x14ac:dyDescent="0.4">
      <c r="A49" s="517"/>
      <c r="B49" s="469"/>
      <c r="C49" s="469"/>
      <c r="D49" s="469"/>
      <c r="E49" s="472"/>
      <c r="F49" s="469"/>
      <c r="G49" s="487"/>
      <c r="H49" s="490"/>
      <c r="I49" s="454"/>
      <c r="J49" s="493"/>
      <c r="K49" s="496">
        <f t="shared" ca="1" si="51"/>
        <v>0</v>
      </c>
      <c r="L49" s="490"/>
      <c r="M49" s="454"/>
      <c r="N49" s="499"/>
      <c r="O49" s="126">
        <v>4</v>
      </c>
      <c r="P49" s="183"/>
      <c r="Q49" s="193" t="str">
        <f t="shared" ref="Q49:Q51" si="55">IF(OR(R49="Preventivo",R49="Detectivo"),"Probabilidad",IF(R49="Correctivo","Impacto",""))</f>
        <v/>
      </c>
      <c r="R49" s="155"/>
      <c r="S49" s="155"/>
      <c r="T49" s="214" t="str">
        <f t="shared" si="52"/>
        <v/>
      </c>
      <c r="U49" s="155"/>
      <c r="V49" s="155"/>
      <c r="W49" s="155"/>
      <c r="X49" s="136" t="str">
        <f t="shared" ref="X49:X51" si="56">IFERROR(IF(AND(Q48="Probabilidad",Q49="Probabilidad"),(Z48-(+Z48*T49)),IF(AND(Q48="Impacto",Q49="Probabilidad"),(Z47-(+Z47*T49)),IF(Q49="Impacto",Z48,""))),"")</f>
        <v/>
      </c>
      <c r="Y49" s="204" t="str">
        <f t="shared" si="1"/>
        <v/>
      </c>
      <c r="Z49" s="205" t="str">
        <f t="shared" si="53"/>
        <v/>
      </c>
      <c r="AA49" s="204" t="str">
        <f t="shared" si="3"/>
        <v/>
      </c>
      <c r="AB49" s="205" t="str">
        <f t="shared" ref="AB49:AB51" si="57">IFERROR(IF(AND(Q48="Impacto",Q49="Impacto"),(AB48-(+AB48*T49)),IF(AND(Q48="Probabilidad",Q49="Impacto"),(AB47-(+AB47*T49)),IF(Q49="Probabilidad",AB48,""))),"")</f>
        <v/>
      </c>
      <c r="AC49" s="20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52"/>
      <c r="AE49" s="139"/>
      <c r="AF49" s="156"/>
      <c r="AG49" s="242"/>
      <c r="AH49" s="242"/>
      <c r="AI49" s="242"/>
      <c r="AJ49" s="157"/>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row>
    <row r="50" spans="1:68" ht="16.5" hidden="1" customHeight="1" thickBot="1" x14ac:dyDescent="0.4">
      <c r="A50" s="517"/>
      <c r="B50" s="469"/>
      <c r="C50" s="469"/>
      <c r="D50" s="469"/>
      <c r="E50" s="472"/>
      <c r="F50" s="469"/>
      <c r="G50" s="487"/>
      <c r="H50" s="490"/>
      <c r="I50" s="454"/>
      <c r="J50" s="493"/>
      <c r="K50" s="496">
        <f t="shared" ca="1" si="51"/>
        <v>0</v>
      </c>
      <c r="L50" s="490"/>
      <c r="M50" s="454"/>
      <c r="N50" s="499"/>
      <c r="O50" s="153">
        <v>5</v>
      </c>
      <c r="P50" s="158"/>
      <c r="Q50" s="193" t="str">
        <f t="shared" si="55"/>
        <v/>
      </c>
      <c r="R50" s="155"/>
      <c r="S50" s="155"/>
      <c r="T50" s="214" t="str">
        <f t="shared" si="52"/>
        <v/>
      </c>
      <c r="U50" s="155"/>
      <c r="V50" s="155"/>
      <c r="W50" s="155"/>
      <c r="X50" s="136" t="str">
        <f t="shared" si="56"/>
        <v/>
      </c>
      <c r="Y50" s="204" t="str">
        <f t="shared" si="1"/>
        <v/>
      </c>
      <c r="Z50" s="205" t="str">
        <f t="shared" si="53"/>
        <v/>
      </c>
      <c r="AA50" s="204" t="str">
        <f t="shared" si="3"/>
        <v/>
      </c>
      <c r="AB50" s="205" t="str">
        <f t="shared" si="57"/>
        <v/>
      </c>
      <c r="AC50" s="206" t="str">
        <f t="shared" ref="AC50:AC51" si="58">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52"/>
      <c r="AE50" s="139"/>
      <c r="AF50" s="156"/>
      <c r="AG50" s="242"/>
      <c r="AH50" s="242"/>
      <c r="AI50" s="242"/>
      <c r="AJ50" s="157"/>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row>
    <row r="51" spans="1:68" ht="17.25" hidden="1" customHeight="1" thickBot="1" x14ac:dyDescent="0.4">
      <c r="A51" s="518"/>
      <c r="B51" s="470"/>
      <c r="C51" s="470"/>
      <c r="D51" s="470"/>
      <c r="E51" s="473"/>
      <c r="F51" s="470"/>
      <c r="G51" s="488"/>
      <c r="H51" s="491"/>
      <c r="I51" s="455"/>
      <c r="J51" s="494"/>
      <c r="K51" s="497">
        <f t="shared" ca="1" si="51"/>
        <v>0</v>
      </c>
      <c r="L51" s="491"/>
      <c r="M51" s="455"/>
      <c r="N51" s="500"/>
      <c r="O51" s="159">
        <v>6</v>
      </c>
      <c r="P51" s="160"/>
      <c r="Q51" s="194" t="str">
        <f t="shared" si="55"/>
        <v/>
      </c>
      <c r="R51" s="161"/>
      <c r="S51" s="161"/>
      <c r="T51" s="208" t="str">
        <f t="shared" si="52"/>
        <v/>
      </c>
      <c r="U51" s="161"/>
      <c r="V51" s="161"/>
      <c r="W51" s="161"/>
      <c r="X51" s="146" t="str">
        <f t="shared" si="56"/>
        <v/>
      </c>
      <c r="Y51" s="207" t="str">
        <f t="shared" si="1"/>
        <v/>
      </c>
      <c r="Z51" s="208" t="str">
        <f t="shared" si="53"/>
        <v/>
      </c>
      <c r="AA51" s="207" t="str">
        <f t="shared" si="3"/>
        <v/>
      </c>
      <c r="AB51" s="208" t="str">
        <f t="shared" si="57"/>
        <v/>
      </c>
      <c r="AC51" s="209" t="str">
        <f t="shared" si="58"/>
        <v/>
      </c>
      <c r="AD51" s="161"/>
      <c r="AE51" s="148"/>
      <c r="AF51" s="162"/>
      <c r="AG51" s="243"/>
      <c r="AH51" s="243"/>
      <c r="AI51" s="243"/>
      <c r="AJ51" s="163"/>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row>
    <row r="52" spans="1:68" ht="15" hidden="1" thickBot="1" x14ac:dyDescent="0.4">
      <c r="A52" s="510"/>
      <c r="B52" s="468"/>
      <c r="C52" s="468"/>
      <c r="D52" s="468"/>
      <c r="E52" s="513"/>
      <c r="F52" s="468"/>
      <c r="G52" s="486"/>
      <c r="H52" s="489" t="str">
        <f>IF(G52&lt;=0,"",IF(G52&lt;=2,"Muy Baja",IF(G52&lt;=24,"Baja",IF(G52&lt;=500,"Media",IF(G52&lt;=5000,"Alta","Muy Alta")))))</f>
        <v/>
      </c>
      <c r="I52" s="453" t="str">
        <f>IF(H52="","",IF(H52="Muy Baja",0.2,IF(H52="Baja",0.4,IF(H52="Media",0.6,IF(H52="Alta",0.8,IF(H52="Muy Alta",1,))))))</f>
        <v/>
      </c>
      <c r="J52" s="492"/>
      <c r="K52" s="495">
        <f>IF(NOT(ISERROR(MATCH(J52,'Tabla Impacto'!$B$221:$B$223,0))),'Tabla Impacto'!$F$223&amp;"Por favor no seleccionar los criterios de impacto(Afectación Económica o presupuestal y Pérdida Reputacional)",J52)</f>
        <v>0</v>
      </c>
      <c r="L52" s="489" t="str">
        <f>IF(OR(K52='Tabla Impacto'!$C$11,K52='Tabla Impacto'!$D$11),"Leve",IF(OR(K52='Tabla Impacto'!$C$12,K52='Tabla Impacto'!$D$12),"Menor",IF(OR(K52='Tabla Impacto'!$C$13,K52='Tabla Impacto'!$D$13),"Moderado",IF(OR(K52='Tabla Impacto'!$C$14,K52='Tabla Impacto'!$D$14),"Mayor",IF(OR(K52='Tabla Impacto'!$C$15,K52='Tabla Impacto'!$D$15),"Catastrófico","")))))</f>
        <v/>
      </c>
      <c r="M52" s="453" t="str">
        <f>IF(L52="","",IF(L52="Leve",0.2,IF(L52="Menor",0.4,IF(L52="Moderado",0.6,IF(L52="Mayor",0.8,IF(L52="Catastrófico",1,))))))</f>
        <v/>
      </c>
      <c r="N52" s="498"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84">
        <v>1</v>
      </c>
      <c r="P52" s="124"/>
      <c r="Q52" s="195" t="str">
        <f>IF(OR(R52="Preventivo",R52="Detectivo"),"Probabilidad",IF(R52="Correctivo","Impacto",""))</f>
        <v/>
      </c>
      <c r="R52" s="185"/>
      <c r="S52" s="185"/>
      <c r="T52" s="215" t="str">
        <f>IF(AND(R52="Preventivo",S52="Automático"),"50%",IF(AND(R52="Preventivo",S52="Manual"),"40%",IF(AND(R52="Detectivo",S52="Automático"),"40%",IF(AND(R52="Detectivo",S52="Manual"),"30%",IF(AND(R52="Correctivo",S52="Automático"),"35%",IF(AND(R52="Correctivo",S52="Manual"),"25%",""))))))</f>
        <v/>
      </c>
      <c r="U52" s="185"/>
      <c r="V52" s="185"/>
      <c r="W52" s="185"/>
      <c r="X52" s="129" t="str">
        <f>IFERROR(IF(Q52="Probabilidad",(I52-(+I52*T52)),IF(Q52="Impacto",I52,"")),"")</f>
        <v/>
      </c>
      <c r="Y52" s="210" t="str">
        <f>IFERROR(IF(X52="","",IF(X52&lt;=0.2,"Muy Baja",IF(X52&lt;=0.4,"Baja",IF(X52&lt;=0.6,"Media",IF(X52&lt;=0.8,"Alta","Muy Alta"))))),"")</f>
        <v/>
      </c>
      <c r="Z52" s="211" t="str">
        <f>+X52</f>
        <v/>
      </c>
      <c r="AA52" s="210" t="str">
        <f>IFERROR(IF(AB52="","",IF(AB52&lt;=0.2,"Leve",IF(AB52&lt;=0.4,"Menor",IF(AB52&lt;=0.6,"Moderado",IF(AB52&lt;=0.8,"Mayor","Catastrófico"))))),"")</f>
        <v/>
      </c>
      <c r="AB52" s="211" t="str">
        <f>IFERROR(IF(Q52="Impacto",(M52-(+M52*T52)),IF(Q52="Probabilidad",M52,"")),"")</f>
        <v/>
      </c>
      <c r="AC52" s="212"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51"/>
      <c r="AE52" s="132"/>
      <c r="AF52" s="186"/>
      <c r="AG52" s="244"/>
      <c r="AH52" s="244"/>
      <c r="AI52" s="244"/>
      <c r="AJ52" s="187"/>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row>
    <row r="53" spans="1:68" ht="15" hidden="1" thickBot="1" x14ac:dyDescent="0.4">
      <c r="A53" s="511"/>
      <c r="B53" s="469"/>
      <c r="C53" s="469"/>
      <c r="D53" s="469"/>
      <c r="E53" s="514"/>
      <c r="F53" s="469"/>
      <c r="G53" s="487"/>
      <c r="H53" s="490"/>
      <c r="I53" s="454"/>
      <c r="J53" s="493"/>
      <c r="K53" s="496">
        <f ca="1">IF(NOT(ISERROR(MATCH(J53,_xlfn.ANCHORARRAY(E64),0))),I66&amp;"Por favor no seleccionar los criterios de impacto",J53)</f>
        <v>0</v>
      </c>
      <c r="L53" s="490"/>
      <c r="M53" s="454"/>
      <c r="N53" s="499"/>
      <c r="O53" s="153">
        <v>2</v>
      </c>
      <c r="P53" s="158"/>
      <c r="Q53" s="193" t="str">
        <f>IF(OR(R53="Preventivo",R53="Detectivo"),"Probabilidad",IF(R53="Correctivo","Impacto",""))</f>
        <v/>
      </c>
      <c r="R53" s="155"/>
      <c r="S53" s="155"/>
      <c r="T53" s="214" t="str">
        <f t="shared" ref="T53:T57" si="59">IF(AND(R53="Preventivo",S53="Automático"),"50%",IF(AND(R53="Preventivo",S53="Manual"),"40%",IF(AND(R53="Detectivo",S53="Automático"),"40%",IF(AND(R53="Detectivo",S53="Manual"),"30%",IF(AND(R53="Correctivo",S53="Automático"),"35%",IF(AND(R53="Correctivo",S53="Manual"),"25%",""))))))</f>
        <v/>
      </c>
      <c r="U53" s="155"/>
      <c r="V53" s="155"/>
      <c r="W53" s="155"/>
      <c r="X53" s="136" t="str">
        <f>IFERROR(IF(AND(Q52="Probabilidad",Q53="Probabilidad"),(Z52-(+Z52*T53)),IF(Q53="Probabilidad",(I52-(+I52*T53)),IF(Q53="Impacto",Z52,""))),"")</f>
        <v/>
      </c>
      <c r="Y53" s="204" t="str">
        <f t="shared" si="1"/>
        <v/>
      </c>
      <c r="Z53" s="205" t="str">
        <f t="shared" ref="Z53:Z57" si="60">+X53</f>
        <v/>
      </c>
      <c r="AA53" s="204" t="str">
        <f t="shared" si="3"/>
        <v/>
      </c>
      <c r="AB53" s="205" t="str">
        <f>IFERROR(IF(AND(Q52="Impacto",Q53="Impacto"),(AB52-(+AB52*T53)),IF(Q53="Impacto",(M52-(+M52*T53)),IF(Q53="Probabilidad",AB52,""))),"")</f>
        <v/>
      </c>
      <c r="AC53" s="206" t="str">
        <f t="shared" ref="AC53:AC54" si="61">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52"/>
      <c r="AE53" s="139"/>
      <c r="AF53" s="156"/>
      <c r="AG53" s="242"/>
      <c r="AH53" s="242"/>
      <c r="AI53" s="242"/>
      <c r="AJ53" s="157"/>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row>
    <row r="54" spans="1:68" ht="15" hidden="1" thickBot="1" x14ac:dyDescent="0.4">
      <c r="A54" s="511"/>
      <c r="B54" s="469"/>
      <c r="C54" s="469"/>
      <c r="D54" s="469"/>
      <c r="E54" s="514"/>
      <c r="F54" s="469"/>
      <c r="G54" s="487"/>
      <c r="H54" s="490"/>
      <c r="I54" s="454"/>
      <c r="J54" s="493"/>
      <c r="K54" s="496">
        <f ca="1">IF(NOT(ISERROR(MATCH(J54,_xlfn.ANCHORARRAY(E65),0))),I67&amp;"Por favor no seleccionar los criterios de impacto",J54)</f>
        <v>0</v>
      </c>
      <c r="L54" s="490"/>
      <c r="M54" s="454"/>
      <c r="N54" s="499"/>
      <c r="O54" s="153">
        <v>3</v>
      </c>
      <c r="P54" s="154"/>
      <c r="Q54" s="193" t="str">
        <f>IF(OR(R54="Preventivo",R54="Detectivo"),"Probabilidad",IF(R54="Correctivo","Impacto",""))</f>
        <v/>
      </c>
      <c r="R54" s="155"/>
      <c r="S54" s="155"/>
      <c r="T54" s="214" t="str">
        <f t="shared" si="59"/>
        <v/>
      </c>
      <c r="U54" s="155"/>
      <c r="V54" s="155"/>
      <c r="W54" s="155"/>
      <c r="X54" s="136" t="str">
        <f>IFERROR(IF(AND(Q53="Probabilidad",Q54="Probabilidad"),(Z53-(+Z53*T54)),IF(AND(Q53="Impacto",Q54="Probabilidad"),(Z52-(+Z52*T54)),IF(Q54="Impacto",Z53,""))),"")</f>
        <v/>
      </c>
      <c r="Y54" s="204" t="str">
        <f t="shared" si="1"/>
        <v/>
      </c>
      <c r="Z54" s="205" t="str">
        <f t="shared" si="60"/>
        <v/>
      </c>
      <c r="AA54" s="204" t="str">
        <f t="shared" si="3"/>
        <v/>
      </c>
      <c r="AB54" s="205" t="str">
        <f>IFERROR(IF(AND(Q53="Impacto",Q54="Impacto"),(AB53-(+AB53*T54)),IF(AND(Q53="Probabilidad",Q54="Impacto"),(AB52-(+AB52*T54)),IF(Q54="Probabilidad",AB53,""))),"")</f>
        <v/>
      </c>
      <c r="AC54" s="206" t="str">
        <f t="shared" si="61"/>
        <v/>
      </c>
      <c r="AD54" s="152"/>
      <c r="AE54" s="139"/>
      <c r="AF54" s="156"/>
      <c r="AG54" s="242"/>
      <c r="AH54" s="242"/>
      <c r="AI54" s="242"/>
      <c r="AJ54" s="157"/>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row>
    <row r="55" spans="1:68" ht="15" hidden="1" thickBot="1" x14ac:dyDescent="0.4">
      <c r="A55" s="511"/>
      <c r="B55" s="469"/>
      <c r="C55" s="469"/>
      <c r="D55" s="469"/>
      <c r="E55" s="514"/>
      <c r="F55" s="469"/>
      <c r="G55" s="487"/>
      <c r="H55" s="490"/>
      <c r="I55" s="454"/>
      <c r="J55" s="493"/>
      <c r="K55" s="496">
        <f ca="1">IF(NOT(ISERROR(MATCH(J55,_xlfn.ANCHORARRAY(E66),0))),I68&amp;"Por favor no seleccionar los criterios de impacto",J55)</f>
        <v>0</v>
      </c>
      <c r="L55" s="490"/>
      <c r="M55" s="454"/>
      <c r="N55" s="499"/>
      <c r="O55" s="153">
        <v>4</v>
      </c>
      <c r="P55" s="158"/>
      <c r="Q55" s="193" t="str">
        <f t="shared" ref="Q55:Q57" si="62">IF(OR(R55="Preventivo",R55="Detectivo"),"Probabilidad",IF(R55="Correctivo","Impacto",""))</f>
        <v/>
      </c>
      <c r="R55" s="155"/>
      <c r="S55" s="155"/>
      <c r="T55" s="214" t="str">
        <f t="shared" si="59"/>
        <v/>
      </c>
      <c r="U55" s="155"/>
      <c r="V55" s="155"/>
      <c r="W55" s="155"/>
      <c r="X55" s="136" t="str">
        <f t="shared" ref="X55:X57" si="63">IFERROR(IF(AND(Q54="Probabilidad",Q55="Probabilidad"),(Z54-(+Z54*T55)),IF(AND(Q54="Impacto",Q55="Probabilidad"),(Z53-(+Z53*T55)),IF(Q55="Impacto",Z54,""))),"")</f>
        <v/>
      </c>
      <c r="Y55" s="204" t="str">
        <f t="shared" si="1"/>
        <v/>
      </c>
      <c r="Z55" s="205" t="str">
        <f t="shared" si="60"/>
        <v/>
      </c>
      <c r="AA55" s="204" t="str">
        <f t="shared" si="3"/>
        <v/>
      </c>
      <c r="AB55" s="205" t="str">
        <f t="shared" ref="AB55:AB57" si="64">IFERROR(IF(AND(Q54="Impacto",Q55="Impacto"),(AB54-(+AB54*T55)),IF(AND(Q54="Probabilidad",Q55="Impacto"),(AB53-(+AB53*T55)),IF(Q55="Probabilidad",AB54,""))),"")</f>
        <v/>
      </c>
      <c r="AC55" s="20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52"/>
      <c r="AE55" s="139"/>
      <c r="AF55" s="156"/>
      <c r="AG55" s="242"/>
      <c r="AH55" s="242"/>
      <c r="AI55" s="242"/>
      <c r="AJ55" s="157"/>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row>
    <row r="56" spans="1:68" ht="15" hidden="1" thickBot="1" x14ac:dyDescent="0.4">
      <c r="A56" s="511"/>
      <c r="B56" s="469"/>
      <c r="C56" s="469"/>
      <c r="D56" s="469"/>
      <c r="E56" s="514"/>
      <c r="F56" s="469"/>
      <c r="G56" s="487"/>
      <c r="H56" s="490"/>
      <c r="I56" s="454"/>
      <c r="J56" s="493"/>
      <c r="K56" s="496">
        <f ca="1">IF(NOT(ISERROR(MATCH(J56,_xlfn.ANCHORARRAY(E67),0))),I69&amp;"Por favor no seleccionar los criterios de impacto",J56)</f>
        <v>0</v>
      </c>
      <c r="L56" s="490"/>
      <c r="M56" s="454"/>
      <c r="N56" s="499"/>
      <c r="O56" s="153">
        <v>5</v>
      </c>
      <c r="P56" s="158"/>
      <c r="Q56" s="193" t="str">
        <f t="shared" si="62"/>
        <v/>
      </c>
      <c r="R56" s="155"/>
      <c r="S56" s="155"/>
      <c r="T56" s="214" t="str">
        <f t="shared" si="59"/>
        <v/>
      </c>
      <c r="U56" s="155"/>
      <c r="V56" s="155"/>
      <c r="W56" s="155"/>
      <c r="X56" s="136" t="str">
        <f t="shared" si="63"/>
        <v/>
      </c>
      <c r="Y56" s="204" t="str">
        <f t="shared" si="1"/>
        <v/>
      </c>
      <c r="Z56" s="205" t="str">
        <f t="shared" si="60"/>
        <v/>
      </c>
      <c r="AA56" s="204" t="str">
        <f t="shared" si="3"/>
        <v/>
      </c>
      <c r="AB56" s="205" t="str">
        <f t="shared" si="64"/>
        <v/>
      </c>
      <c r="AC56" s="206" t="str">
        <f t="shared" ref="AC56:AC57" si="65">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52"/>
      <c r="AE56" s="139"/>
      <c r="AF56" s="156"/>
      <c r="AG56" s="242"/>
      <c r="AH56" s="242"/>
      <c r="AI56" s="242"/>
      <c r="AJ56" s="157"/>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row>
    <row r="57" spans="1:68" ht="15" hidden="1" thickBot="1" x14ac:dyDescent="0.4">
      <c r="A57" s="512"/>
      <c r="B57" s="470"/>
      <c r="C57" s="470"/>
      <c r="D57" s="470"/>
      <c r="E57" s="515"/>
      <c r="F57" s="470"/>
      <c r="G57" s="488"/>
      <c r="H57" s="491"/>
      <c r="I57" s="455"/>
      <c r="J57" s="494"/>
      <c r="K57" s="497">
        <f ca="1">IF(NOT(ISERROR(MATCH(J57,_xlfn.ANCHORARRAY(E68),0))),I70&amp;"Por favor no seleccionar los criterios de impacto",J57)</f>
        <v>0</v>
      </c>
      <c r="L57" s="491"/>
      <c r="M57" s="455"/>
      <c r="N57" s="500"/>
      <c r="O57" s="159">
        <v>6</v>
      </c>
      <c r="P57" s="160"/>
      <c r="Q57" s="194" t="str">
        <f t="shared" si="62"/>
        <v/>
      </c>
      <c r="R57" s="161"/>
      <c r="S57" s="161"/>
      <c r="T57" s="208" t="str">
        <f t="shared" si="59"/>
        <v/>
      </c>
      <c r="U57" s="161"/>
      <c r="V57" s="161"/>
      <c r="W57" s="161"/>
      <c r="X57" s="146" t="str">
        <f t="shared" si="63"/>
        <v/>
      </c>
      <c r="Y57" s="207" t="str">
        <f t="shared" si="1"/>
        <v/>
      </c>
      <c r="Z57" s="208" t="str">
        <f t="shared" si="60"/>
        <v/>
      </c>
      <c r="AA57" s="207" t="str">
        <f t="shared" si="3"/>
        <v/>
      </c>
      <c r="AB57" s="208" t="str">
        <f t="shared" si="64"/>
        <v/>
      </c>
      <c r="AC57" s="209" t="str">
        <f t="shared" si="65"/>
        <v/>
      </c>
      <c r="AD57" s="161"/>
      <c r="AE57" s="148"/>
      <c r="AF57" s="162"/>
      <c r="AG57" s="243"/>
      <c r="AH57" s="243"/>
      <c r="AI57" s="243"/>
      <c r="AJ57" s="163"/>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row>
    <row r="58" spans="1:68" ht="15" hidden="1" thickBot="1" x14ac:dyDescent="0.4">
      <c r="A58" s="510"/>
      <c r="B58" s="468"/>
      <c r="C58" s="468"/>
      <c r="D58" s="468"/>
      <c r="E58" s="519"/>
      <c r="F58" s="468"/>
      <c r="G58" s="486"/>
      <c r="H58" s="489" t="str">
        <f>IF(G58&lt;=0,"",IF(G58&lt;=2,"Muy Baja",IF(G58&lt;=24,"Baja",IF(G58&lt;=500,"Media",IF(G58&lt;=5000,"Alta","Muy Alta")))))</f>
        <v/>
      </c>
      <c r="I58" s="453" t="str">
        <f>IF(H58="","",IF(H58="Muy Baja",0.2,IF(H58="Baja",0.4,IF(H58="Media",0.6,IF(H58="Alta",0.8,IF(H58="Muy Alta",1,))))))</f>
        <v/>
      </c>
      <c r="J58" s="492"/>
      <c r="K58" s="495">
        <f>IF(NOT(ISERROR(MATCH(J58,'Tabla Impacto'!$B$221:$B$223,0))),'Tabla Impacto'!$F$223&amp;"Por favor no seleccionar los criterios de impacto(Afectación Económica o presupuestal y Pérdida Reputacional)",J58)</f>
        <v>0</v>
      </c>
      <c r="L58" s="489" t="str">
        <f>IF(OR(K58='Tabla Impacto'!$C$11,K58='Tabla Impacto'!$D$11),"Leve",IF(OR(K58='Tabla Impacto'!$C$12,K58='Tabla Impacto'!$D$12),"Menor",IF(OR(K58='Tabla Impacto'!$C$13,K58='Tabla Impacto'!$D$13),"Moderado",IF(OR(K58='Tabla Impacto'!$C$14,K58='Tabla Impacto'!$D$14),"Mayor",IF(OR(K58='Tabla Impacto'!$C$15,K58='Tabla Impacto'!$D$15),"Catastrófico","")))))</f>
        <v/>
      </c>
      <c r="M58" s="453" t="str">
        <f>IF(L58="","",IF(L58="Leve",0.2,IF(L58="Menor",0.4,IF(L58="Moderado",0.6,IF(L58="Mayor",0.8,IF(L58="Catastrófico",1,))))))</f>
        <v/>
      </c>
      <c r="N58" s="498"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84">
        <v>1</v>
      </c>
      <c r="P58" s="124"/>
      <c r="Q58" s="195" t="str">
        <f>IF(OR(R58="Preventivo",R58="Detectivo"),"Probabilidad",IF(R58="Correctivo","Impacto",""))</f>
        <v/>
      </c>
      <c r="R58" s="185"/>
      <c r="S58" s="185"/>
      <c r="T58" s="215" t="str">
        <f>IF(AND(R58="Preventivo",S58="Automático"),"50%",IF(AND(R58="Preventivo",S58="Manual"),"40%",IF(AND(R58="Detectivo",S58="Automático"),"40%",IF(AND(R58="Detectivo",S58="Manual"),"30%",IF(AND(R58="Correctivo",S58="Automático"),"35%",IF(AND(R58="Correctivo",S58="Manual"),"25%",""))))))</f>
        <v/>
      </c>
      <c r="U58" s="185"/>
      <c r="V58" s="185"/>
      <c r="W58" s="185"/>
      <c r="X58" s="129" t="str">
        <f>IFERROR(IF(Q58="Probabilidad",(I58-(+I58*T58)),IF(Q58="Impacto",I58,"")),"")</f>
        <v/>
      </c>
      <c r="Y58" s="210" t="str">
        <f>IFERROR(IF(X58="","",IF(X58&lt;=0.2,"Muy Baja",IF(X58&lt;=0.4,"Baja",IF(X58&lt;=0.6,"Media",IF(X58&lt;=0.8,"Alta","Muy Alta"))))),"")</f>
        <v/>
      </c>
      <c r="Z58" s="211" t="str">
        <f>+X58</f>
        <v/>
      </c>
      <c r="AA58" s="210" t="str">
        <f>IFERROR(IF(AB58="","",IF(AB58&lt;=0.2,"Leve",IF(AB58&lt;=0.4,"Menor",IF(AB58&lt;=0.6,"Moderado",IF(AB58&lt;=0.8,"Mayor","Catastrófico"))))),"")</f>
        <v/>
      </c>
      <c r="AB58" s="211" t="str">
        <f>IFERROR(IF(Q58="Impacto",(M58-(+M58*T58)),IF(Q58="Probabilidad",M58,"")),"")</f>
        <v/>
      </c>
      <c r="AC58" s="212"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51"/>
      <c r="AE58" s="132"/>
      <c r="AF58" s="186"/>
      <c r="AG58" s="244"/>
      <c r="AH58" s="244"/>
      <c r="AI58" s="244"/>
      <c r="AJ58" s="187"/>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row>
    <row r="59" spans="1:68" ht="15" hidden="1" thickBot="1" x14ac:dyDescent="0.4">
      <c r="A59" s="511"/>
      <c r="B59" s="469"/>
      <c r="C59" s="469"/>
      <c r="D59" s="469"/>
      <c r="E59" s="520"/>
      <c r="F59" s="469"/>
      <c r="G59" s="487"/>
      <c r="H59" s="490"/>
      <c r="I59" s="454"/>
      <c r="J59" s="493"/>
      <c r="K59" s="496">
        <f ca="1">IF(NOT(ISERROR(MATCH(J59,_xlfn.ANCHORARRAY(E70),0))),I72&amp;"Por favor no seleccionar los criterios de impacto",J59)</f>
        <v>0</v>
      </c>
      <c r="L59" s="490"/>
      <c r="M59" s="454"/>
      <c r="N59" s="499"/>
      <c r="O59" s="153">
        <v>2</v>
      </c>
      <c r="P59" s="158"/>
      <c r="Q59" s="193" t="str">
        <f>IF(OR(R59="Preventivo",R59="Detectivo"),"Probabilidad",IF(R59="Correctivo","Impacto",""))</f>
        <v/>
      </c>
      <c r="R59" s="155"/>
      <c r="S59" s="155"/>
      <c r="T59" s="214" t="str">
        <f t="shared" ref="T59:T63" si="66">IF(AND(R59="Preventivo",S59="Automático"),"50%",IF(AND(R59="Preventivo",S59="Manual"),"40%",IF(AND(R59="Detectivo",S59="Automático"),"40%",IF(AND(R59="Detectivo",S59="Manual"),"30%",IF(AND(R59="Correctivo",S59="Automático"),"35%",IF(AND(R59="Correctivo",S59="Manual"),"25%",""))))))</f>
        <v/>
      </c>
      <c r="U59" s="155"/>
      <c r="V59" s="155"/>
      <c r="W59" s="155"/>
      <c r="X59" s="136" t="str">
        <f>IFERROR(IF(AND(Q58="Probabilidad",Q59="Probabilidad"),(Z58-(+Z58*T59)),IF(Q59="Probabilidad",(I58-(+I58*T59)),IF(Q59="Impacto",Z58,""))),"")</f>
        <v/>
      </c>
      <c r="Y59" s="204" t="str">
        <f t="shared" si="1"/>
        <v/>
      </c>
      <c r="Z59" s="205" t="str">
        <f t="shared" ref="Z59:Z63" si="67">+X59</f>
        <v/>
      </c>
      <c r="AA59" s="204" t="str">
        <f t="shared" si="3"/>
        <v/>
      </c>
      <c r="AB59" s="205" t="str">
        <f>IFERROR(IF(AND(Q58="Impacto",Q59="Impacto"),(AB58-(+AB58*T59)),IF(Q59="Impacto",(M58-(+M58*T59)),IF(Q59="Probabilidad",AB58,""))),"")</f>
        <v/>
      </c>
      <c r="AC59" s="206" t="str">
        <f t="shared" ref="AC59:AC60" si="68">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52"/>
      <c r="AE59" s="139"/>
      <c r="AF59" s="156"/>
      <c r="AG59" s="242"/>
      <c r="AH59" s="242"/>
      <c r="AI59" s="242"/>
      <c r="AJ59" s="157"/>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row>
    <row r="60" spans="1:68" ht="15" hidden="1" thickBot="1" x14ac:dyDescent="0.4">
      <c r="A60" s="511"/>
      <c r="B60" s="469"/>
      <c r="C60" s="469"/>
      <c r="D60" s="469"/>
      <c r="E60" s="520"/>
      <c r="F60" s="469"/>
      <c r="G60" s="487"/>
      <c r="H60" s="490"/>
      <c r="I60" s="454"/>
      <c r="J60" s="493"/>
      <c r="K60" s="496">
        <f ca="1">IF(NOT(ISERROR(MATCH(J60,_xlfn.ANCHORARRAY(E71),0))),I73&amp;"Por favor no seleccionar los criterios de impacto",J60)</f>
        <v>0</v>
      </c>
      <c r="L60" s="490"/>
      <c r="M60" s="454"/>
      <c r="N60" s="499"/>
      <c r="O60" s="153">
        <v>3</v>
      </c>
      <c r="P60" s="154"/>
      <c r="Q60" s="193" t="str">
        <f>IF(OR(R60="Preventivo",R60="Detectivo"),"Probabilidad",IF(R60="Correctivo","Impacto",""))</f>
        <v/>
      </c>
      <c r="R60" s="155"/>
      <c r="S60" s="155"/>
      <c r="T60" s="214" t="str">
        <f t="shared" si="66"/>
        <v/>
      </c>
      <c r="U60" s="155"/>
      <c r="V60" s="155"/>
      <c r="W60" s="155"/>
      <c r="X60" s="136" t="str">
        <f>IFERROR(IF(AND(Q59="Probabilidad",Q60="Probabilidad"),(Z59-(+Z59*T60)),IF(AND(Q59="Impacto",Q60="Probabilidad"),(Z58-(+Z58*T60)),IF(Q60="Impacto",Z59,""))),"")</f>
        <v/>
      </c>
      <c r="Y60" s="204" t="str">
        <f t="shared" si="1"/>
        <v/>
      </c>
      <c r="Z60" s="205" t="str">
        <f t="shared" si="67"/>
        <v/>
      </c>
      <c r="AA60" s="204" t="str">
        <f t="shared" si="3"/>
        <v/>
      </c>
      <c r="AB60" s="205" t="str">
        <f>IFERROR(IF(AND(Q59="Impacto",Q60="Impacto"),(AB59-(+AB59*T60)),IF(AND(Q59="Probabilidad",Q60="Impacto"),(AB58-(+AB58*T60)),IF(Q60="Probabilidad",AB59,""))),"")</f>
        <v/>
      </c>
      <c r="AC60" s="206" t="str">
        <f t="shared" si="68"/>
        <v/>
      </c>
      <c r="AD60" s="152"/>
      <c r="AE60" s="139"/>
      <c r="AF60" s="156"/>
      <c r="AG60" s="242"/>
      <c r="AH60" s="242"/>
      <c r="AI60" s="242"/>
      <c r="AJ60" s="157"/>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row>
    <row r="61" spans="1:68" ht="15" hidden="1" thickBot="1" x14ac:dyDescent="0.4">
      <c r="A61" s="511"/>
      <c r="B61" s="469"/>
      <c r="C61" s="469"/>
      <c r="D61" s="469"/>
      <c r="E61" s="520"/>
      <c r="F61" s="469"/>
      <c r="G61" s="487"/>
      <c r="H61" s="490"/>
      <c r="I61" s="454"/>
      <c r="J61" s="493"/>
      <c r="K61" s="496">
        <f ca="1">IF(NOT(ISERROR(MATCH(J61,_xlfn.ANCHORARRAY(E72),0))),I74&amp;"Por favor no seleccionar los criterios de impacto",J61)</f>
        <v>0</v>
      </c>
      <c r="L61" s="490"/>
      <c r="M61" s="454"/>
      <c r="N61" s="499"/>
      <c r="O61" s="153">
        <v>4</v>
      </c>
      <c r="P61" s="158"/>
      <c r="Q61" s="193" t="str">
        <f t="shared" ref="Q61:Q63" si="69">IF(OR(R61="Preventivo",R61="Detectivo"),"Probabilidad",IF(R61="Correctivo","Impacto",""))</f>
        <v/>
      </c>
      <c r="R61" s="155"/>
      <c r="S61" s="155"/>
      <c r="T61" s="214" t="str">
        <f t="shared" si="66"/>
        <v/>
      </c>
      <c r="U61" s="155"/>
      <c r="V61" s="155"/>
      <c r="W61" s="155"/>
      <c r="X61" s="136" t="str">
        <f t="shared" ref="X61:X63" si="70">IFERROR(IF(AND(Q60="Probabilidad",Q61="Probabilidad"),(Z60-(+Z60*T61)),IF(AND(Q60="Impacto",Q61="Probabilidad"),(Z59-(+Z59*T61)),IF(Q61="Impacto",Z60,""))),"")</f>
        <v/>
      </c>
      <c r="Y61" s="204" t="str">
        <f t="shared" si="1"/>
        <v/>
      </c>
      <c r="Z61" s="205" t="str">
        <f t="shared" si="67"/>
        <v/>
      </c>
      <c r="AA61" s="204" t="str">
        <f t="shared" si="3"/>
        <v/>
      </c>
      <c r="AB61" s="205" t="str">
        <f t="shared" ref="AB61:AB63" si="71">IFERROR(IF(AND(Q60="Impacto",Q61="Impacto"),(AB60-(+AB60*T61)),IF(AND(Q60="Probabilidad",Q61="Impacto"),(AB59-(+AB59*T61)),IF(Q61="Probabilidad",AB60,""))),"")</f>
        <v/>
      </c>
      <c r="AC61" s="20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52"/>
      <c r="AE61" s="139"/>
      <c r="AF61" s="156"/>
      <c r="AG61" s="242"/>
      <c r="AH61" s="242"/>
      <c r="AI61" s="242"/>
      <c r="AJ61" s="157"/>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row>
    <row r="62" spans="1:68" ht="15" hidden="1" thickBot="1" x14ac:dyDescent="0.4">
      <c r="A62" s="511"/>
      <c r="B62" s="469"/>
      <c r="C62" s="469"/>
      <c r="D62" s="469"/>
      <c r="E62" s="520"/>
      <c r="F62" s="469"/>
      <c r="G62" s="487"/>
      <c r="H62" s="490"/>
      <c r="I62" s="454"/>
      <c r="J62" s="493"/>
      <c r="K62" s="496">
        <f ca="1">IF(NOT(ISERROR(MATCH(J62,_xlfn.ANCHORARRAY(E73),0))),I75&amp;"Por favor no seleccionar los criterios de impacto",J62)</f>
        <v>0</v>
      </c>
      <c r="L62" s="490"/>
      <c r="M62" s="454"/>
      <c r="N62" s="499"/>
      <c r="O62" s="153">
        <v>5</v>
      </c>
      <c r="P62" s="158"/>
      <c r="Q62" s="193" t="str">
        <f t="shared" si="69"/>
        <v/>
      </c>
      <c r="R62" s="155"/>
      <c r="S62" s="155"/>
      <c r="T62" s="214" t="str">
        <f t="shared" si="66"/>
        <v/>
      </c>
      <c r="U62" s="155"/>
      <c r="V62" s="155"/>
      <c r="W62" s="155"/>
      <c r="X62" s="136" t="str">
        <f t="shared" si="70"/>
        <v/>
      </c>
      <c r="Y62" s="204" t="str">
        <f t="shared" si="1"/>
        <v/>
      </c>
      <c r="Z62" s="205" t="str">
        <f t="shared" si="67"/>
        <v/>
      </c>
      <c r="AA62" s="204" t="str">
        <f t="shared" si="3"/>
        <v/>
      </c>
      <c r="AB62" s="205" t="str">
        <f t="shared" si="71"/>
        <v/>
      </c>
      <c r="AC62" s="206" t="str">
        <f t="shared" ref="AC62:AC63" si="72">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52"/>
      <c r="AE62" s="139"/>
      <c r="AF62" s="156"/>
      <c r="AG62" s="242"/>
      <c r="AH62" s="242"/>
      <c r="AI62" s="242"/>
      <c r="AJ62" s="157"/>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row>
    <row r="63" spans="1:68" ht="15" hidden="1" thickBot="1" x14ac:dyDescent="0.4">
      <c r="A63" s="512"/>
      <c r="B63" s="470"/>
      <c r="C63" s="470"/>
      <c r="D63" s="470"/>
      <c r="E63" s="521"/>
      <c r="F63" s="470"/>
      <c r="G63" s="488"/>
      <c r="H63" s="491"/>
      <c r="I63" s="455"/>
      <c r="J63" s="494"/>
      <c r="K63" s="497">
        <f ca="1">IF(NOT(ISERROR(MATCH(J63,_xlfn.ANCHORARRAY(E74),0))),I76&amp;"Por favor no seleccionar los criterios de impacto",J63)</f>
        <v>0</v>
      </c>
      <c r="L63" s="491"/>
      <c r="M63" s="455"/>
      <c r="N63" s="500"/>
      <c r="O63" s="159">
        <v>6</v>
      </c>
      <c r="P63" s="160"/>
      <c r="Q63" s="194" t="str">
        <f t="shared" si="69"/>
        <v/>
      </c>
      <c r="R63" s="161"/>
      <c r="S63" s="161"/>
      <c r="T63" s="208" t="str">
        <f t="shared" si="66"/>
        <v/>
      </c>
      <c r="U63" s="161"/>
      <c r="V63" s="161"/>
      <c r="W63" s="161"/>
      <c r="X63" s="146" t="str">
        <f t="shared" si="70"/>
        <v/>
      </c>
      <c r="Y63" s="207" t="str">
        <f t="shared" si="1"/>
        <v/>
      </c>
      <c r="Z63" s="208" t="str">
        <f t="shared" si="67"/>
        <v/>
      </c>
      <c r="AA63" s="207" t="str">
        <f t="shared" si="3"/>
        <v/>
      </c>
      <c r="AB63" s="208" t="str">
        <f t="shared" si="71"/>
        <v/>
      </c>
      <c r="AC63" s="209" t="str">
        <f t="shared" si="72"/>
        <v/>
      </c>
      <c r="AD63" s="161"/>
      <c r="AE63" s="148"/>
      <c r="AF63" s="162"/>
      <c r="AG63" s="243"/>
      <c r="AH63" s="243"/>
      <c r="AI63" s="243"/>
      <c r="AJ63" s="163"/>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row>
    <row r="64" spans="1:68" ht="15" hidden="1" thickBot="1" x14ac:dyDescent="0.4">
      <c r="A64" s="510"/>
      <c r="B64" s="468"/>
      <c r="C64" s="468"/>
      <c r="D64" s="468"/>
      <c r="E64" s="519"/>
      <c r="F64" s="468"/>
      <c r="G64" s="486"/>
      <c r="H64" s="489" t="str">
        <f>IF(G64&lt;=0,"",IF(G64&lt;=2,"Muy Baja",IF(G64&lt;=24,"Baja",IF(G64&lt;=500,"Media",IF(G64&lt;=5000,"Alta","Muy Alta")))))</f>
        <v/>
      </c>
      <c r="I64" s="453" t="str">
        <f>IF(H64="","",IF(H64="Muy Baja",0.2,IF(H64="Baja",0.4,IF(H64="Media",0.6,IF(H64="Alta",0.8,IF(H64="Muy Alta",1,))))))</f>
        <v/>
      </c>
      <c r="J64" s="492"/>
      <c r="K64" s="495">
        <f>IF(NOT(ISERROR(MATCH(J64,'Tabla Impacto'!$B$221:$B$223,0))),'Tabla Impacto'!$F$223&amp;"Por favor no seleccionar los criterios de impacto(Afectación Económica o presupuestal y Pérdida Reputacional)",J64)</f>
        <v>0</v>
      </c>
      <c r="L64" s="489" t="str">
        <f>IF(OR(K64='Tabla Impacto'!$C$11,K64='Tabla Impacto'!$D$11),"Leve",IF(OR(K64='Tabla Impacto'!$C$12,K64='Tabla Impacto'!$D$12),"Menor",IF(OR(K64='Tabla Impacto'!$C$13,K64='Tabla Impacto'!$D$13),"Moderado",IF(OR(K64='Tabla Impacto'!$C$14,K64='Tabla Impacto'!$D$14),"Mayor",IF(OR(K64='Tabla Impacto'!$C$15,K64='Tabla Impacto'!$D$15),"Catastrófico","")))))</f>
        <v/>
      </c>
      <c r="M64" s="453" t="str">
        <f>IF(L64="","",IF(L64="Leve",0.2,IF(L64="Menor",0.4,IF(L64="Moderado",0.6,IF(L64="Mayor",0.8,IF(L64="Catastrófico",1,))))))</f>
        <v/>
      </c>
      <c r="N64" s="498"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84">
        <v>1</v>
      </c>
      <c r="P64" s="124"/>
      <c r="Q64" s="195" t="str">
        <f>IF(OR(R64="Preventivo",R64="Detectivo"),"Probabilidad",IF(R64="Correctivo","Impacto",""))</f>
        <v/>
      </c>
      <c r="R64" s="185"/>
      <c r="S64" s="185"/>
      <c r="T64" s="215" t="str">
        <f>IF(AND(R64="Preventivo",S64="Automático"),"50%",IF(AND(R64="Preventivo",S64="Manual"),"40%",IF(AND(R64="Detectivo",S64="Automático"),"40%",IF(AND(R64="Detectivo",S64="Manual"),"30%",IF(AND(R64="Correctivo",S64="Automático"),"35%",IF(AND(R64="Correctivo",S64="Manual"),"25%",""))))))</f>
        <v/>
      </c>
      <c r="U64" s="185"/>
      <c r="V64" s="185"/>
      <c r="W64" s="185"/>
      <c r="X64" s="129" t="str">
        <f>IFERROR(IF(Q64="Probabilidad",(I64-(+I64*T64)),IF(Q64="Impacto",I64,"")),"")</f>
        <v/>
      </c>
      <c r="Y64" s="210" t="str">
        <f>IFERROR(IF(X64="","",IF(X64&lt;=0.2,"Muy Baja",IF(X64&lt;=0.4,"Baja",IF(X64&lt;=0.6,"Media",IF(X64&lt;=0.8,"Alta","Muy Alta"))))),"")</f>
        <v/>
      </c>
      <c r="Z64" s="211" t="str">
        <f>+X64</f>
        <v/>
      </c>
      <c r="AA64" s="210" t="str">
        <f>IFERROR(IF(AB64="","",IF(AB64&lt;=0.2,"Leve",IF(AB64&lt;=0.4,"Menor",IF(AB64&lt;=0.6,"Moderado",IF(AB64&lt;=0.8,"Mayor","Catastrófico"))))),"")</f>
        <v/>
      </c>
      <c r="AB64" s="211" t="str">
        <f>IFERROR(IF(Q64="Impacto",(M64-(+M64*T64)),IF(Q64="Probabilidad",M64,"")),"")</f>
        <v/>
      </c>
      <c r="AC64" s="212"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51"/>
      <c r="AE64" s="132"/>
      <c r="AF64" s="186"/>
      <c r="AG64" s="244"/>
      <c r="AH64" s="244"/>
      <c r="AI64" s="244"/>
      <c r="AJ64" s="187"/>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row>
    <row r="65" spans="1:36" ht="15" hidden="1" thickBot="1" x14ac:dyDescent="0.4">
      <c r="A65" s="511"/>
      <c r="B65" s="469"/>
      <c r="C65" s="469"/>
      <c r="D65" s="469"/>
      <c r="E65" s="520"/>
      <c r="F65" s="469"/>
      <c r="G65" s="487"/>
      <c r="H65" s="490"/>
      <c r="I65" s="454"/>
      <c r="J65" s="493"/>
      <c r="K65" s="496">
        <f ca="1">IF(NOT(ISERROR(MATCH(J65,_xlfn.ANCHORARRAY(E76),0))),I78&amp;"Por favor no seleccionar los criterios de impacto",J65)</f>
        <v>0</v>
      </c>
      <c r="L65" s="490"/>
      <c r="M65" s="454"/>
      <c r="N65" s="499"/>
      <c r="O65" s="153">
        <v>2</v>
      </c>
      <c r="P65" s="158"/>
      <c r="Q65" s="193" t="str">
        <f>IF(OR(R65="Preventivo",R65="Detectivo"),"Probabilidad",IF(R65="Correctivo","Impacto",""))</f>
        <v/>
      </c>
      <c r="R65" s="155"/>
      <c r="S65" s="155"/>
      <c r="T65" s="214" t="str">
        <f t="shared" ref="T65:T69" si="73">IF(AND(R65="Preventivo",S65="Automático"),"50%",IF(AND(R65="Preventivo",S65="Manual"),"40%",IF(AND(R65="Detectivo",S65="Automático"),"40%",IF(AND(R65="Detectivo",S65="Manual"),"30%",IF(AND(R65="Correctivo",S65="Automático"),"35%",IF(AND(R65="Correctivo",S65="Manual"),"25%",""))))))</f>
        <v/>
      </c>
      <c r="U65" s="155"/>
      <c r="V65" s="155"/>
      <c r="W65" s="155"/>
      <c r="X65" s="136" t="str">
        <f>IFERROR(IF(AND(Q64="Probabilidad",Q65="Probabilidad"),(Z64-(+Z64*T65)),IF(Q65="Probabilidad",(I64-(+I64*T65)),IF(Q65="Impacto",Z64,""))),"")</f>
        <v/>
      </c>
      <c r="Y65" s="204" t="str">
        <f t="shared" si="1"/>
        <v/>
      </c>
      <c r="Z65" s="205" t="str">
        <f t="shared" ref="Z65:Z69" si="74">+X65</f>
        <v/>
      </c>
      <c r="AA65" s="204" t="str">
        <f t="shared" si="3"/>
        <v/>
      </c>
      <c r="AB65" s="205" t="str">
        <f>IFERROR(IF(AND(Q64="Impacto",Q65="Impacto"),(AB64-(+AB64*T65)),IF(Q65="Impacto",(M64-(+M64*T65)),IF(Q65="Probabilidad",AB64,""))),"")</f>
        <v/>
      </c>
      <c r="AC65" s="206" t="str">
        <f t="shared" ref="AC65:AC66" si="75">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52"/>
      <c r="AE65" s="139"/>
      <c r="AF65" s="156"/>
      <c r="AG65" s="242"/>
      <c r="AH65" s="242"/>
      <c r="AI65" s="242"/>
      <c r="AJ65" s="157"/>
    </row>
    <row r="66" spans="1:36" ht="15" hidden="1" thickBot="1" x14ac:dyDescent="0.4">
      <c r="A66" s="511"/>
      <c r="B66" s="469"/>
      <c r="C66" s="469"/>
      <c r="D66" s="469"/>
      <c r="E66" s="520"/>
      <c r="F66" s="469"/>
      <c r="G66" s="487"/>
      <c r="H66" s="490"/>
      <c r="I66" s="454"/>
      <c r="J66" s="493"/>
      <c r="K66" s="496">
        <f ca="1">IF(NOT(ISERROR(MATCH(J66,_xlfn.ANCHORARRAY(E77),0))),I79&amp;"Por favor no seleccionar los criterios de impacto",J66)</f>
        <v>0</v>
      </c>
      <c r="L66" s="490"/>
      <c r="M66" s="454"/>
      <c r="N66" s="499"/>
      <c r="O66" s="153">
        <v>3</v>
      </c>
      <c r="P66" s="154"/>
      <c r="Q66" s="193" t="str">
        <f>IF(OR(R66="Preventivo",R66="Detectivo"),"Probabilidad",IF(R66="Correctivo","Impacto",""))</f>
        <v/>
      </c>
      <c r="R66" s="155"/>
      <c r="S66" s="155"/>
      <c r="T66" s="214" t="str">
        <f t="shared" si="73"/>
        <v/>
      </c>
      <c r="U66" s="155"/>
      <c r="V66" s="155"/>
      <c r="W66" s="155"/>
      <c r="X66" s="136" t="str">
        <f>IFERROR(IF(AND(Q65="Probabilidad",Q66="Probabilidad"),(Z65-(+Z65*T66)),IF(AND(Q65="Impacto",Q66="Probabilidad"),(Z64-(+Z64*T66)),IF(Q66="Impacto",Z65,""))),"")</f>
        <v/>
      </c>
      <c r="Y66" s="204" t="str">
        <f t="shared" si="1"/>
        <v/>
      </c>
      <c r="Z66" s="205" t="str">
        <f t="shared" si="74"/>
        <v/>
      </c>
      <c r="AA66" s="204" t="str">
        <f t="shared" si="3"/>
        <v/>
      </c>
      <c r="AB66" s="205" t="str">
        <f>IFERROR(IF(AND(Q65="Impacto",Q66="Impacto"),(AB65-(+AB65*T66)),IF(AND(Q65="Probabilidad",Q66="Impacto"),(AB64-(+AB64*T66)),IF(Q66="Probabilidad",AB65,""))),"")</f>
        <v/>
      </c>
      <c r="AC66" s="206" t="str">
        <f t="shared" si="75"/>
        <v/>
      </c>
      <c r="AD66" s="152"/>
      <c r="AE66" s="139"/>
      <c r="AF66" s="156"/>
      <c r="AG66" s="242"/>
      <c r="AH66" s="242"/>
      <c r="AI66" s="242"/>
      <c r="AJ66" s="157"/>
    </row>
    <row r="67" spans="1:36" ht="15" hidden="1" thickBot="1" x14ac:dyDescent="0.4">
      <c r="A67" s="511"/>
      <c r="B67" s="469"/>
      <c r="C67" s="469"/>
      <c r="D67" s="469"/>
      <c r="E67" s="520"/>
      <c r="F67" s="469"/>
      <c r="G67" s="487"/>
      <c r="H67" s="490"/>
      <c r="I67" s="454"/>
      <c r="J67" s="493"/>
      <c r="K67" s="496">
        <f ca="1">IF(NOT(ISERROR(MATCH(J67,_xlfn.ANCHORARRAY(E78),0))),I80&amp;"Por favor no seleccionar los criterios de impacto",J67)</f>
        <v>0</v>
      </c>
      <c r="L67" s="490"/>
      <c r="M67" s="454"/>
      <c r="N67" s="499"/>
      <c r="O67" s="153">
        <v>4</v>
      </c>
      <c r="P67" s="158"/>
      <c r="Q67" s="193" t="str">
        <f t="shared" ref="Q67:Q69" si="76">IF(OR(R67="Preventivo",R67="Detectivo"),"Probabilidad",IF(R67="Correctivo","Impacto",""))</f>
        <v/>
      </c>
      <c r="R67" s="155"/>
      <c r="S67" s="155"/>
      <c r="T67" s="214" t="str">
        <f t="shared" si="73"/>
        <v/>
      </c>
      <c r="U67" s="155"/>
      <c r="V67" s="155"/>
      <c r="W67" s="155"/>
      <c r="X67" s="136" t="str">
        <f t="shared" ref="X67:X69" si="77">IFERROR(IF(AND(Q66="Probabilidad",Q67="Probabilidad"),(Z66-(+Z66*T67)),IF(AND(Q66="Impacto",Q67="Probabilidad"),(Z65-(+Z65*T67)),IF(Q67="Impacto",Z66,""))),"")</f>
        <v/>
      </c>
      <c r="Y67" s="204" t="str">
        <f t="shared" si="1"/>
        <v/>
      </c>
      <c r="Z67" s="205" t="str">
        <f t="shared" si="74"/>
        <v/>
      </c>
      <c r="AA67" s="204" t="str">
        <f t="shared" si="3"/>
        <v/>
      </c>
      <c r="AB67" s="205" t="str">
        <f t="shared" ref="AB67:AB69" si="78">IFERROR(IF(AND(Q66="Impacto",Q67="Impacto"),(AB66-(+AB66*T67)),IF(AND(Q66="Probabilidad",Q67="Impacto"),(AB65-(+AB65*T67)),IF(Q67="Probabilidad",AB66,""))),"")</f>
        <v/>
      </c>
      <c r="AC67" s="20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52"/>
      <c r="AE67" s="139"/>
      <c r="AF67" s="156"/>
      <c r="AG67" s="242"/>
      <c r="AH67" s="242"/>
      <c r="AI67" s="242"/>
      <c r="AJ67" s="157"/>
    </row>
    <row r="68" spans="1:36" ht="15" hidden="1" thickBot="1" x14ac:dyDescent="0.4">
      <c r="A68" s="511"/>
      <c r="B68" s="469"/>
      <c r="C68" s="469"/>
      <c r="D68" s="469"/>
      <c r="E68" s="520"/>
      <c r="F68" s="469"/>
      <c r="G68" s="487"/>
      <c r="H68" s="490"/>
      <c r="I68" s="454"/>
      <c r="J68" s="493"/>
      <c r="K68" s="496">
        <f ca="1">IF(NOT(ISERROR(MATCH(J68,_xlfn.ANCHORARRAY(E79),0))),I81&amp;"Por favor no seleccionar los criterios de impacto",J68)</f>
        <v>0</v>
      </c>
      <c r="L68" s="490"/>
      <c r="M68" s="454"/>
      <c r="N68" s="499"/>
      <c r="O68" s="153">
        <v>5</v>
      </c>
      <c r="P68" s="158"/>
      <c r="Q68" s="193" t="str">
        <f t="shared" si="76"/>
        <v/>
      </c>
      <c r="R68" s="155"/>
      <c r="S68" s="155"/>
      <c r="T68" s="214" t="str">
        <f t="shared" si="73"/>
        <v/>
      </c>
      <c r="U68" s="155"/>
      <c r="V68" s="155"/>
      <c r="W68" s="155"/>
      <c r="X68" s="136" t="str">
        <f t="shared" si="77"/>
        <v/>
      </c>
      <c r="Y68" s="204" t="str">
        <f t="shared" si="1"/>
        <v/>
      </c>
      <c r="Z68" s="205" t="str">
        <f t="shared" si="74"/>
        <v/>
      </c>
      <c r="AA68" s="204" t="str">
        <f t="shared" si="3"/>
        <v/>
      </c>
      <c r="AB68" s="205" t="str">
        <f t="shared" si="78"/>
        <v/>
      </c>
      <c r="AC68" s="206" t="str">
        <f t="shared" ref="AC68:AC69" si="79">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52"/>
      <c r="AE68" s="139"/>
      <c r="AF68" s="156"/>
      <c r="AG68" s="242"/>
      <c r="AH68" s="242"/>
      <c r="AI68" s="242"/>
      <c r="AJ68" s="157"/>
    </row>
    <row r="69" spans="1:36" ht="32.25" hidden="1" customHeight="1" thickBot="1" x14ac:dyDescent="0.4">
      <c r="A69" s="512"/>
      <c r="B69" s="470"/>
      <c r="C69" s="470"/>
      <c r="D69" s="470"/>
      <c r="E69" s="521"/>
      <c r="F69" s="470"/>
      <c r="G69" s="488"/>
      <c r="H69" s="491"/>
      <c r="I69" s="455"/>
      <c r="J69" s="494"/>
      <c r="K69" s="497">
        <f ca="1">IF(NOT(ISERROR(MATCH(J69,_xlfn.ANCHORARRAY(E80),0))),I82&amp;"Por favor no seleccionar los criterios de impacto",J69)</f>
        <v>0</v>
      </c>
      <c r="L69" s="491"/>
      <c r="M69" s="455"/>
      <c r="N69" s="500"/>
      <c r="O69" s="159">
        <v>6</v>
      </c>
      <c r="P69" s="160"/>
      <c r="Q69" s="194" t="str">
        <f t="shared" si="76"/>
        <v/>
      </c>
      <c r="R69" s="161"/>
      <c r="S69" s="161"/>
      <c r="T69" s="208" t="str">
        <f t="shared" si="73"/>
        <v/>
      </c>
      <c r="U69" s="161"/>
      <c r="V69" s="161"/>
      <c r="W69" s="161"/>
      <c r="X69" s="146" t="str">
        <f t="shared" si="77"/>
        <v/>
      </c>
      <c r="Y69" s="207" t="str">
        <f t="shared" si="1"/>
        <v/>
      </c>
      <c r="Z69" s="208" t="str">
        <f t="shared" si="74"/>
        <v/>
      </c>
      <c r="AA69" s="207" t="str">
        <f t="shared" si="3"/>
        <v/>
      </c>
      <c r="AB69" s="208" t="str">
        <f t="shared" si="78"/>
        <v/>
      </c>
      <c r="AC69" s="209" t="str">
        <f t="shared" si="79"/>
        <v/>
      </c>
      <c r="AD69" s="161"/>
      <c r="AE69" s="148"/>
      <c r="AF69" s="162"/>
      <c r="AG69" s="243"/>
      <c r="AH69" s="243"/>
      <c r="AI69" s="243"/>
      <c r="AJ69" s="163"/>
    </row>
    <row r="70" spans="1:36" ht="49.5" customHeight="1" thickBot="1" x14ac:dyDescent="0.4">
      <c r="A70" s="264"/>
      <c r="B70" s="522" t="s">
        <v>213</v>
      </c>
      <c r="C70" s="523"/>
      <c r="D70" s="523"/>
      <c r="E70" s="523"/>
      <c r="F70" s="523"/>
      <c r="G70" s="523"/>
      <c r="H70" s="523"/>
      <c r="I70" s="523"/>
      <c r="J70" s="523"/>
      <c r="K70" s="523"/>
      <c r="L70" s="523"/>
      <c r="M70" s="523"/>
      <c r="N70" s="523"/>
      <c r="O70" s="523"/>
      <c r="P70" s="523"/>
      <c r="Q70" s="523"/>
      <c r="R70" s="523"/>
      <c r="S70" s="523"/>
      <c r="T70" s="523"/>
      <c r="U70" s="523"/>
      <c r="V70" s="523"/>
      <c r="W70" s="523"/>
      <c r="X70" s="523"/>
      <c r="Y70" s="523"/>
      <c r="Z70" s="523"/>
      <c r="AA70" s="523"/>
      <c r="AB70" s="523"/>
      <c r="AC70" s="523"/>
      <c r="AD70" s="523"/>
      <c r="AE70" s="523"/>
      <c r="AF70" s="523"/>
      <c r="AG70" s="523"/>
      <c r="AH70" s="523"/>
      <c r="AI70" s="523"/>
      <c r="AJ70" s="524"/>
    </row>
    <row r="72" spans="1:36" x14ac:dyDescent="0.35">
      <c r="A72" s="142"/>
      <c r="B72" s="265" t="s">
        <v>139</v>
      </c>
      <c r="C72" s="142"/>
      <c r="D72" s="142"/>
      <c r="F72" s="142"/>
    </row>
  </sheetData>
  <dataConsolidate/>
  <mergeCells count="186">
    <mergeCell ref="J52:J57"/>
    <mergeCell ref="K52:K57"/>
    <mergeCell ref="L52:L57"/>
    <mergeCell ref="M52:M57"/>
    <mergeCell ref="N52:N57"/>
    <mergeCell ref="B70:AJ70"/>
    <mergeCell ref="M58:M63"/>
    <mergeCell ref="N58:N63"/>
    <mergeCell ref="J64:J69"/>
    <mergeCell ref="K64:K69"/>
    <mergeCell ref="L64:L69"/>
    <mergeCell ref="M64:M69"/>
    <mergeCell ref="N64:N69"/>
    <mergeCell ref="J58:J63"/>
    <mergeCell ref="K58:K63"/>
    <mergeCell ref="L58:L63"/>
    <mergeCell ref="A64:A69"/>
    <mergeCell ref="B64:B69"/>
    <mergeCell ref="C64:C69"/>
    <mergeCell ref="D64:D69"/>
    <mergeCell ref="E64:E69"/>
    <mergeCell ref="F64:F69"/>
    <mergeCell ref="G64:G69"/>
    <mergeCell ref="H64:H69"/>
    <mergeCell ref="I64:I69"/>
    <mergeCell ref="A58:A63"/>
    <mergeCell ref="B58:B63"/>
    <mergeCell ref="C58:C63"/>
    <mergeCell ref="D58:D63"/>
    <mergeCell ref="E58:E63"/>
    <mergeCell ref="F58:F63"/>
    <mergeCell ref="G58:G63"/>
    <mergeCell ref="H58:H63"/>
    <mergeCell ref="I58:I63"/>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F34:F39"/>
    <mergeCell ref="G34:G39"/>
    <mergeCell ref="H34:H39"/>
    <mergeCell ref="I34:I39"/>
    <mergeCell ref="J34:J39"/>
    <mergeCell ref="F52:F57"/>
    <mergeCell ref="G52:G57"/>
    <mergeCell ref="H52:H57"/>
    <mergeCell ref="I52:I57"/>
    <mergeCell ref="M40:M45"/>
    <mergeCell ref="N40:N45"/>
    <mergeCell ref="J46:J51"/>
    <mergeCell ref="K46:K51"/>
    <mergeCell ref="L46:L51"/>
    <mergeCell ref="A34:A39"/>
    <mergeCell ref="B34:B39"/>
    <mergeCell ref="N46:N51"/>
    <mergeCell ref="A40:A45"/>
    <mergeCell ref="B40:B45"/>
    <mergeCell ref="C40:C45"/>
    <mergeCell ref="D40:D45"/>
    <mergeCell ref="E40:E45"/>
    <mergeCell ref="F40:F45"/>
    <mergeCell ref="D34:D39"/>
    <mergeCell ref="E34:E39"/>
    <mergeCell ref="M46:M51"/>
    <mergeCell ref="F46:F51"/>
    <mergeCell ref="G46:G51"/>
    <mergeCell ref="H46:H51"/>
    <mergeCell ref="I46:I51"/>
    <mergeCell ref="J40:J45"/>
    <mergeCell ref="K40:K45"/>
    <mergeCell ref="L40:L45"/>
    <mergeCell ref="J28:J33"/>
    <mergeCell ref="K28:K33"/>
    <mergeCell ref="L28:L33"/>
    <mergeCell ref="N28:N33"/>
    <mergeCell ref="J22:J27"/>
    <mergeCell ref="K22:K27"/>
    <mergeCell ref="L22:L27"/>
    <mergeCell ref="M34:M39"/>
    <mergeCell ref="N34:N39"/>
    <mergeCell ref="A28:A33"/>
    <mergeCell ref="B28:B33"/>
    <mergeCell ref="C28:C33"/>
    <mergeCell ref="D28:D33"/>
    <mergeCell ref="E28:E33"/>
    <mergeCell ref="F28:F33"/>
    <mergeCell ref="G28:G33"/>
    <mergeCell ref="H28:H33"/>
    <mergeCell ref="I28:I33"/>
    <mergeCell ref="I22:I27"/>
    <mergeCell ref="M22:M27"/>
    <mergeCell ref="N22:N27"/>
    <mergeCell ref="C34:C39"/>
    <mergeCell ref="D10:D15"/>
    <mergeCell ref="E10:E15"/>
    <mergeCell ref="F16:F21"/>
    <mergeCell ref="F10:F15"/>
    <mergeCell ref="A8:A9"/>
    <mergeCell ref="G22:G27"/>
    <mergeCell ref="H22:H27"/>
    <mergeCell ref="M28:M33"/>
    <mergeCell ref="A16:A21"/>
    <mergeCell ref="B16:B21"/>
    <mergeCell ref="C16:C21"/>
    <mergeCell ref="A22:A27"/>
    <mergeCell ref="B22:B27"/>
    <mergeCell ref="C22:C27"/>
    <mergeCell ref="D22:D27"/>
    <mergeCell ref="E22:E27"/>
    <mergeCell ref="F22:F27"/>
    <mergeCell ref="D16:D21"/>
    <mergeCell ref="E16:E21"/>
    <mergeCell ref="K16:K21"/>
    <mergeCell ref="L16:L21"/>
    <mergeCell ref="M16:M21"/>
    <mergeCell ref="N16:N21"/>
    <mergeCell ref="G16:G21"/>
    <mergeCell ref="H16:H21"/>
    <mergeCell ref="I16:I21"/>
    <mergeCell ref="J16:J21"/>
    <mergeCell ref="A1:C2"/>
    <mergeCell ref="N8:N9"/>
    <mergeCell ref="J8:J9"/>
    <mergeCell ref="K8:K9"/>
    <mergeCell ref="M10:M15"/>
    <mergeCell ref="G10:G15"/>
    <mergeCell ref="H10:H15"/>
    <mergeCell ref="N10:N15"/>
    <mergeCell ref="I10:I15"/>
    <mergeCell ref="J10:J15"/>
    <mergeCell ref="K10:K15"/>
    <mergeCell ref="L10:L15"/>
    <mergeCell ref="A10:A15"/>
    <mergeCell ref="B10:B15"/>
    <mergeCell ref="B8:B9"/>
    <mergeCell ref="H8:H9"/>
    <mergeCell ref="D1:N2"/>
    <mergeCell ref="H7:N7"/>
    <mergeCell ref="C10:C15"/>
    <mergeCell ref="O7:W7"/>
    <mergeCell ref="A4:B4"/>
    <mergeCell ref="A5:B5"/>
    <mergeCell ref="I8:I9"/>
    <mergeCell ref="L8:L9"/>
    <mergeCell ref="M8:M9"/>
    <mergeCell ref="C5:N5"/>
    <mergeCell ref="C6:N6"/>
    <mergeCell ref="O8:O9"/>
    <mergeCell ref="A6:B6"/>
    <mergeCell ref="F8:F9"/>
    <mergeCell ref="E8:E9"/>
    <mergeCell ref="D8:D9"/>
    <mergeCell ref="G8:G9"/>
    <mergeCell ref="C4:N4"/>
    <mergeCell ref="O4:Q4"/>
    <mergeCell ref="AD8:AD9"/>
    <mergeCell ref="AA8:AA9"/>
    <mergeCell ref="Y8:Y9"/>
    <mergeCell ref="Z8:Z9"/>
    <mergeCell ref="A7:G7"/>
    <mergeCell ref="X7:AD7"/>
    <mergeCell ref="AE8:AE9"/>
    <mergeCell ref="AJ8:AJ9"/>
    <mergeCell ref="AF8:AF9"/>
    <mergeCell ref="AC8:AC9"/>
    <mergeCell ref="AB8:AB9"/>
    <mergeCell ref="X8:X9"/>
    <mergeCell ref="P8:P9"/>
    <mergeCell ref="C8:C9"/>
    <mergeCell ref="Q8:Q9"/>
    <mergeCell ref="R8:W8"/>
    <mergeCell ref="AH8:AH9"/>
    <mergeCell ref="AI8:AI9"/>
    <mergeCell ref="AE7:AI7"/>
    <mergeCell ref="AG8:AG9"/>
  </mergeCells>
  <conditionalFormatting sqref="H10">
    <cfRule type="cellIs" dxfId="241" priority="348" operator="equal">
      <formula>"Muy Alta"</formula>
    </cfRule>
    <cfRule type="cellIs" dxfId="240" priority="349" operator="equal">
      <formula>"Alta"</formula>
    </cfRule>
    <cfRule type="cellIs" dxfId="239" priority="350" operator="equal">
      <formula>"Media"</formula>
    </cfRule>
    <cfRule type="cellIs" dxfId="238" priority="351" operator="equal">
      <formula>"Baja"</formula>
    </cfRule>
    <cfRule type="cellIs" dxfId="237" priority="352" operator="equal">
      <formula>"Muy Baja"</formula>
    </cfRule>
  </conditionalFormatting>
  <conditionalFormatting sqref="L10 L22 L28 L34 L40 L46 L52 L58 L64">
    <cfRule type="cellIs" dxfId="236" priority="343" operator="equal">
      <formula>"Catastrófico"</formula>
    </cfRule>
    <cfRule type="cellIs" dxfId="235" priority="344" operator="equal">
      <formula>"Mayor"</formula>
    </cfRule>
    <cfRule type="cellIs" dxfId="234" priority="345" operator="equal">
      <formula>"Moderado"</formula>
    </cfRule>
    <cfRule type="cellIs" dxfId="233" priority="346" operator="equal">
      <formula>"Menor"</formula>
    </cfRule>
    <cfRule type="cellIs" dxfId="232" priority="347" operator="equal">
      <formula>"Leve"</formula>
    </cfRule>
  </conditionalFormatting>
  <conditionalFormatting sqref="N10">
    <cfRule type="cellIs" dxfId="231" priority="339" operator="equal">
      <formula>"Extremo"</formula>
    </cfRule>
    <cfRule type="cellIs" dxfId="230" priority="340" operator="equal">
      <formula>"Alto"</formula>
    </cfRule>
    <cfRule type="cellIs" dxfId="229" priority="341" operator="equal">
      <formula>"Moderado"</formula>
    </cfRule>
    <cfRule type="cellIs" dxfId="228" priority="342" operator="equal">
      <formula>"Bajo"</formula>
    </cfRule>
  </conditionalFormatting>
  <conditionalFormatting sqref="Y10:Y15">
    <cfRule type="cellIs" dxfId="227" priority="334" operator="equal">
      <formula>"Muy Alta"</formula>
    </cfRule>
    <cfRule type="cellIs" dxfId="226" priority="335" operator="equal">
      <formula>"Alta"</formula>
    </cfRule>
    <cfRule type="cellIs" dxfId="225" priority="336" operator="equal">
      <formula>"Media"</formula>
    </cfRule>
    <cfRule type="cellIs" dxfId="224" priority="337" operator="equal">
      <formula>"Baja"</formula>
    </cfRule>
    <cfRule type="cellIs" dxfId="223" priority="338" operator="equal">
      <formula>"Muy Baja"</formula>
    </cfRule>
  </conditionalFormatting>
  <conditionalFormatting sqref="AA10:AA15">
    <cfRule type="cellIs" dxfId="222" priority="329" operator="equal">
      <formula>"Catastrófico"</formula>
    </cfRule>
    <cfRule type="cellIs" dxfId="221" priority="330" operator="equal">
      <formula>"Mayor"</formula>
    </cfRule>
    <cfRule type="cellIs" dxfId="220" priority="331" operator="equal">
      <formula>"Moderado"</formula>
    </cfRule>
    <cfRule type="cellIs" dxfId="219" priority="332" operator="equal">
      <formula>"Menor"</formula>
    </cfRule>
    <cfRule type="cellIs" dxfId="218" priority="333" operator="equal">
      <formula>"Leve"</formula>
    </cfRule>
  </conditionalFormatting>
  <conditionalFormatting sqref="AC10:AC15">
    <cfRule type="cellIs" dxfId="217" priority="325" operator="equal">
      <formula>"Extremo"</formula>
    </cfRule>
    <cfRule type="cellIs" dxfId="216" priority="326" operator="equal">
      <formula>"Alto"</formula>
    </cfRule>
    <cfRule type="cellIs" dxfId="215" priority="327" operator="equal">
      <formula>"Moderado"</formula>
    </cfRule>
    <cfRule type="cellIs" dxfId="214" priority="328" operator="equal">
      <formula>"Bajo"</formula>
    </cfRule>
  </conditionalFormatting>
  <conditionalFormatting sqref="H58">
    <cfRule type="cellIs" dxfId="213" priority="82" operator="equal">
      <formula>"Muy Alta"</formula>
    </cfRule>
    <cfRule type="cellIs" dxfId="212" priority="83" operator="equal">
      <formula>"Alta"</formula>
    </cfRule>
    <cfRule type="cellIs" dxfId="211" priority="84" operator="equal">
      <formula>"Media"</formula>
    </cfRule>
    <cfRule type="cellIs" dxfId="210" priority="85" operator="equal">
      <formula>"Baja"</formula>
    </cfRule>
    <cfRule type="cellIs" dxfId="209" priority="86" operator="equal">
      <formula>"Muy Baja"</formula>
    </cfRule>
  </conditionalFormatting>
  <conditionalFormatting sqref="H22">
    <cfRule type="cellIs" dxfId="208" priority="250" operator="equal">
      <formula>"Muy Alta"</formula>
    </cfRule>
    <cfRule type="cellIs" dxfId="207" priority="251" operator="equal">
      <formula>"Alta"</formula>
    </cfRule>
    <cfRule type="cellIs" dxfId="206" priority="252" operator="equal">
      <formula>"Media"</formula>
    </cfRule>
    <cfRule type="cellIs" dxfId="205" priority="253" operator="equal">
      <formula>"Baja"</formula>
    </cfRule>
    <cfRule type="cellIs" dxfId="204" priority="254" operator="equal">
      <formula>"Muy Baja"</formula>
    </cfRule>
  </conditionalFormatting>
  <conditionalFormatting sqref="N22">
    <cfRule type="cellIs" dxfId="203" priority="241" operator="equal">
      <formula>"Extremo"</formula>
    </cfRule>
    <cfRule type="cellIs" dxfId="202" priority="242" operator="equal">
      <formula>"Alto"</formula>
    </cfRule>
    <cfRule type="cellIs" dxfId="201" priority="243" operator="equal">
      <formula>"Moderado"</formula>
    </cfRule>
    <cfRule type="cellIs" dxfId="200" priority="244" operator="equal">
      <formula>"Bajo"</formula>
    </cfRule>
  </conditionalFormatting>
  <conditionalFormatting sqref="Y22:Y27">
    <cfRule type="cellIs" dxfId="199" priority="236" operator="equal">
      <formula>"Muy Alta"</formula>
    </cfRule>
    <cfRule type="cellIs" dxfId="198" priority="237" operator="equal">
      <formula>"Alta"</formula>
    </cfRule>
    <cfRule type="cellIs" dxfId="197" priority="238" operator="equal">
      <formula>"Media"</formula>
    </cfRule>
    <cfRule type="cellIs" dxfId="196" priority="239" operator="equal">
      <formula>"Baja"</formula>
    </cfRule>
    <cfRule type="cellIs" dxfId="195" priority="240" operator="equal">
      <formula>"Muy Baja"</formula>
    </cfRule>
  </conditionalFormatting>
  <conditionalFormatting sqref="AA22:AA27">
    <cfRule type="cellIs" dxfId="194" priority="231" operator="equal">
      <formula>"Catastrófico"</formula>
    </cfRule>
    <cfRule type="cellIs" dxfId="193" priority="232" operator="equal">
      <formula>"Mayor"</formula>
    </cfRule>
    <cfRule type="cellIs" dxfId="192" priority="233" operator="equal">
      <formula>"Moderado"</formula>
    </cfRule>
    <cfRule type="cellIs" dxfId="191" priority="234" operator="equal">
      <formula>"Menor"</formula>
    </cfRule>
    <cfRule type="cellIs" dxfId="190" priority="235" operator="equal">
      <formula>"Leve"</formula>
    </cfRule>
  </conditionalFormatting>
  <conditionalFormatting sqref="AC22:AC27">
    <cfRule type="cellIs" dxfId="189" priority="227" operator="equal">
      <formula>"Extremo"</formula>
    </cfRule>
    <cfRule type="cellIs" dxfId="188" priority="228" operator="equal">
      <formula>"Alto"</formula>
    </cfRule>
    <cfRule type="cellIs" dxfId="187" priority="229" operator="equal">
      <formula>"Moderado"</formula>
    </cfRule>
    <cfRule type="cellIs" dxfId="186" priority="230" operator="equal">
      <formula>"Bajo"</formula>
    </cfRule>
  </conditionalFormatting>
  <conditionalFormatting sqref="H28">
    <cfRule type="cellIs" dxfId="185" priority="222" operator="equal">
      <formula>"Muy Alta"</formula>
    </cfRule>
    <cfRule type="cellIs" dxfId="184" priority="223" operator="equal">
      <formula>"Alta"</formula>
    </cfRule>
    <cfRule type="cellIs" dxfId="183" priority="224" operator="equal">
      <formula>"Media"</formula>
    </cfRule>
    <cfRule type="cellIs" dxfId="182" priority="225" operator="equal">
      <formula>"Baja"</formula>
    </cfRule>
    <cfRule type="cellIs" dxfId="181" priority="226" operator="equal">
      <formula>"Muy Baja"</formula>
    </cfRule>
  </conditionalFormatting>
  <conditionalFormatting sqref="N28">
    <cfRule type="cellIs" dxfId="180" priority="213" operator="equal">
      <formula>"Extremo"</formula>
    </cfRule>
    <cfRule type="cellIs" dxfId="179" priority="214" operator="equal">
      <formula>"Alto"</formula>
    </cfRule>
    <cfRule type="cellIs" dxfId="178" priority="215" operator="equal">
      <formula>"Moderado"</formula>
    </cfRule>
    <cfRule type="cellIs" dxfId="177" priority="216" operator="equal">
      <formula>"Bajo"</formula>
    </cfRule>
  </conditionalFormatting>
  <conditionalFormatting sqref="Y28:Y33">
    <cfRule type="cellIs" dxfId="176" priority="208" operator="equal">
      <formula>"Muy Alta"</formula>
    </cfRule>
    <cfRule type="cellIs" dxfId="175" priority="209" operator="equal">
      <formula>"Alta"</formula>
    </cfRule>
    <cfRule type="cellIs" dxfId="174" priority="210" operator="equal">
      <formula>"Media"</formula>
    </cfRule>
    <cfRule type="cellIs" dxfId="173" priority="211" operator="equal">
      <formula>"Baja"</formula>
    </cfRule>
    <cfRule type="cellIs" dxfId="172" priority="212" operator="equal">
      <formula>"Muy Baja"</formula>
    </cfRule>
  </conditionalFormatting>
  <conditionalFormatting sqref="AA28:AA33">
    <cfRule type="cellIs" dxfId="171" priority="203" operator="equal">
      <formula>"Catastrófico"</formula>
    </cfRule>
    <cfRule type="cellIs" dxfId="170" priority="204" operator="equal">
      <formula>"Mayor"</formula>
    </cfRule>
    <cfRule type="cellIs" dxfId="169" priority="205" operator="equal">
      <formula>"Moderado"</formula>
    </cfRule>
    <cfRule type="cellIs" dxfId="168" priority="206" operator="equal">
      <formula>"Menor"</formula>
    </cfRule>
    <cfRule type="cellIs" dxfId="167" priority="207" operator="equal">
      <formula>"Leve"</formula>
    </cfRule>
  </conditionalFormatting>
  <conditionalFormatting sqref="AC28:AC33">
    <cfRule type="cellIs" dxfId="166" priority="199" operator="equal">
      <formula>"Extremo"</formula>
    </cfRule>
    <cfRule type="cellIs" dxfId="165" priority="200" operator="equal">
      <formula>"Alto"</formula>
    </cfRule>
    <cfRule type="cellIs" dxfId="164" priority="201" operator="equal">
      <formula>"Moderado"</formula>
    </cfRule>
    <cfRule type="cellIs" dxfId="163" priority="202" operator="equal">
      <formula>"Bajo"</formula>
    </cfRule>
  </conditionalFormatting>
  <conditionalFormatting sqref="H34">
    <cfRule type="cellIs" dxfId="162" priority="194" operator="equal">
      <formula>"Muy Alta"</formula>
    </cfRule>
    <cfRule type="cellIs" dxfId="161" priority="195" operator="equal">
      <formula>"Alta"</formula>
    </cfRule>
    <cfRule type="cellIs" dxfId="160" priority="196" operator="equal">
      <formula>"Media"</formula>
    </cfRule>
    <cfRule type="cellIs" dxfId="159" priority="197" operator="equal">
      <formula>"Baja"</formula>
    </cfRule>
    <cfRule type="cellIs" dxfId="158" priority="198" operator="equal">
      <formula>"Muy Baja"</formula>
    </cfRule>
  </conditionalFormatting>
  <conditionalFormatting sqref="N34">
    <cfRule type="cellIs" dxfId="157" priority="185" operator="equal">
      <formula>"Extremo"</formula>
    </cfRule>
    <cfRule type="cellIs" dxfId="156" priority="186" operator="equal">
      <formula>"Alto"</formula>
    </cfRule>
    <cfRule type="cellIs" dxfId="155" priority="187" operator="equal">
      <formula>"Moderado"</formula>
    </cfRule>
    <cfRule type="cellIs" dxfId="154" priority="188" operator="equal">
      <formula>"Bajo"</formula>
    </cfRule>
  </conditionalFormatting>
  <conditionalFormatting sqref="Y34:Y39">
    <cfRule type="cellIs" dxfId="153" priority="180" operator="equal">
      <formula>"Muy Alta"</formula>
    </cfRule>
    <cfRule type="cellIs" dxfId="152" priority="181" operator="equal">
      <formula>"Alta"</formula>
    </cfRule>
    <cfRule type="cellIs" dxfId="151" priority="182" operator="equal">
      <formula>"Media"</formula>
    </cfRule>
    <cfRule type="cellIs" dxfId="150" priority="183" operator="equal">
      <formula>"Baja"</formula>
    </cfRule>
    <cfRule type="cellIs" dxfId="149" priority="184" operator="equal">
      <formula>"Muy Baja"</formula>
    </cfRule>
  </conditionalFormatting>
  <conditionalFormatting sqref="AA34:AA39">
    <cfRule type="cellIs" dxfId="148" priority="175" operator="equal">
      <formula>"Catastrófico"</formula>
    </cfRule>
    <cfRule type="cellIs" dxfId="147" priority="176" operator="equal">
      <formula>"Mayor"</formula>
    </cfRule>
    <cfRule type="cellIs" dxfId="146" priority="177" operator="equal">
      <formula>"Moderado"</formula>
    </cfRule>
    <cfRule type="cellIs" dxfId="145" priority="178" operator="equal">
      <formula>"Menor"</formula>
    </cfRule>
    <cfRule type="cellIs" dxfId="144" priority="179" operator="equal">
      <formula>"Leve"</formula>
    </cfRule>
  </conditionalFormatting>
  <conditionalFormatting sqref="AC34:AC39">
    <cfRule type="cellIs" dxfId="143" priority="171" operator="equal">
      <formula>"Extremo"</formula>
    </cfRule>
    <cfRule type="cellIs" dxfId="142" priority="172" operator="equal">
      <formula>"Alto"</formula>
    </cfRule>
    <cfRule type="cellIs" dxfId="141" priority="173" operator="equal">
      <formula>"Moderado"</formula>
    </cfRule>
    <cfRule type="cellIs" dxfId="140" priority="174" operator="equal">
      <formula>"Bajo"</formula>
    </cfRule>
  </conditionalFormatting>
  <conditionalFormatting sqref="H40">
    <cfRule type="cellIs" dxfId="139" priority="166" operator="equal">
      <formula>"Muy Alta"</formula>
    </cfRule>
    <cfRule type="cellIs" dxfId="138" priority="167" operator="equal">
      <formula>"Alta"</formula>
    </cfRule>
    <cfRule type="cellIs" dxfId="137" priority="168" operator="equal">
      <formula>"Media"</formula>
    </cfRule>
    <cfRule type="cellIs" dxfId="136" priority="169" operator="equal">
      <formula>"Baja"</formula>
    </cfRule>
    <cfRule type="cellIs" dxfId="135" priority="170" operator="equal">
      <formula>"Muy Baja"</formula>
    </cfRule>
  </conditionalFormatting>
  <conditionalFormatting sqref="N40">
    <cfRule type="cellIs" dxfId="134" priority="157" operator="equal">
      <formula>"Extremo"</formula>
    </cfRule>
    <cfRule type="cellIs" dxfId="133" priority="158" operator="equal">
      <formula>"Alto"</formula>
    </cfRule>
    <cfRule type="cellIs" dxfId="132" priority="159" operator="equal">
      <formula>"Moderado"</formula>
    </cfRule>
    <cfRule type="cellIs" dxfId="131" priority="160" operator="equal">
      <formula>"Bajo"</formula>
    </cfRule>
  </conditionalFormatting>
  <conditionalFormatting sqref="Y40:Y45">
    <cfRule type="cellIs" dxfId="130" priority="152" operator="equal">
      <formula>"Muy Alta"</formula>
    </cfRule>
    <cfRule type="cellIs" dxfId="129" priority="153" operator="equal">
      <formula>"Alta"</formula>
    </cfRule>
    <cfRule type="cellIs" dxfId="128" priority="154" operator="equal">
      <formula>"Media"</formula>
    </cfRule>
    <cfRule type="cellIs" dxfId="127" priority="155" operator="equal">
      <formula>"Baja"</formula>
    </cfRule>
    <cfRule type="cellIs" dxfId="126" priority="156" operator="equal">
      <formula>"Muy Baja"</formula>
    </cfRule>
  </conditionalFormatting>
  <conditionalFormatting sqref="AA40:AA45">
    <cfRule type="cellIs" dxfId="125" priority="147" operator="equal">
      <formula>"Catastrófico"</formula>
    </cfRule>
    <cfRule type="cellIs" dxfId="124" priority="148" operator="equal">
      <formula>"Mayor"</formula>
    </cfRule>
    <cfRule type="cellIs" dxfId="123" priority="149" operator="equal">
      <formula>"Moderado"</formula>
    </cfRule>
    <cfRule type="cellIs" dxfId="122" priority="150" operator="equal">
      <formula>"Menor"</formula>
    </cfRule>
    <cfRule type="cellIs" dxfId="121" priority="151" operator="equal">
      <formula>"Leve"</formula>
    </cfRule>
  </conditionalFormatting>
  <conditionalFormatting sqref="AC40:AC45">
    <cfRule type="cellIs" dxfId="120" priority="143" operator="equal">
      <formula>"Extremo"</formula>
    </cfRule>
    <cfRule type="cellIs" dxfId="119" priority="144" operator="equal">
      <formula>"Alto"</formula>
    </cfRule>
    <cfRule type="cellIs" dxfId="118" priority="145" operator="equal">
      <formula>"Moderado"</formula>
    </cfRule>
    <cfRule type="cellIs" dxfId="117" priority="146" operator="equal">
      <formula>"Bajo"</formula>
    </cfRule>
  </conditionalFormatting>
  <conditionalFormatting sqref="H46">
    <cfRule type="cellIs" dxfId="116" priority="138" operator="equal">
      <formula>"Muy Alta"</formula>
    </cfRule>
    <cfRule type="cellIs" dxfId="115" priority="139" operator="equal">
      <formula>"Alta"</formula>
    </cfRule>
    <cfRule type="cellIs" dxfId="114" priority="140" operator="equal">
      <formula>"Media"</formula>
    </cfRule>
    <cfRule type="cellIs" dxfId="113" priority="141" operator="equal">
      <formula>"Baja"</formula>
    </cfRule>
    <cfRule type="cellIs" dxfId="112" priority="142" operator="equal">
      <formula>"Muy Baja"</formula>
    </cfRule>
  </conditionalFormatting>
  <conditionalFormatting sqref="N46">
    <cfRule type="cellIs" dxfId="111" priority="129" operator="equal">
      <formula>"Extremo"</formula>
    </cfRule>
    <cfRule type="cellIs" dxfId="110" priority="130" operator="equal">
      <formula>"Alto"</formula>
    </cfRule>
    <cfRule type="cellIs" dxfId="109" priority="131" operator="equal">
      <formula>"Moderado"</formula>
    </cfRule>
    <cfRule type="cellIs" dxfId="108" priority="132" operator="equal">
      <formula>"Bajo"</formula>
    </cfRule>
  </conditionalFormatting>
  <conditionalFormatting sqref="Y46:Y51">
    <cfRule type="cellIs" dxfId="107" priority="124" operator="equal">
      <formula>"Muy Alta"</formula>
    </cfRule>
    <cfRule type="cellIs" dxfId="106" priority="125" operator="equal">
      <formula>"Alta"</formula>
    </cfRule>
    <cfRule type="cellIs" dxfId="105" priority="126" operator="equal">
      <formula>"Media"</formula>
    </cfRule>
    <cfRule type="cellIs" dxfId="104" priority="127" operator="equal">
      <formula>"Baja"</formula>
    </cfRule>
    <cfRule type="cellIs" dxfId="103" priority="128" operator="equal">
      <formula>"Muy Baja"</formula>
    </cfRule>
  </conditionalFormatting>
  <conditionalFormatting sqref="AA46:AA51">
    <cfRule type="cellIs" dxfId="102" priority="119" operator="equal">
      <formula>"Catastrófico"</formula>
    </cfRule>
    <cfRule type="cellIs" dxfId="101" priority="120" operator="equal">
      <formula>"Mayor"</formula>
    </cfRule>
    <cfRule type="cellIs" dxfId="100" priority="121" operator="equal">
      <formula>"Moderado"</formula>
    </cfRule>
    <cfRule type="cellIs" dxfId="99" priority="122" operator="equal">
      <formula>"Menor"</formula>
    </cfRule>
    <cfRule type="cellIs" dxfId="98" priority="123" operator="equal">
      <formula>"Leve"</formula>
    </cfRule>
  </conditionalFormatting>
  <conditionalFormatting sqref="AC46:AC51">
    <cfRule type="cellIs" dxfId="97" priority="115" operator="equal">
      <formula>"Extremo"</formula>
    </cfRule>
    <cfRule type="cellIs" dxfId="96" priority="116" operator="equal">
      <formula>"Alto"</formula>
    </cfRule>
    <cfRule type="cellIs" dxfId="95" priority="117" operator="equal">
      <formula>"Moderado"</formula>
    </cfRule>
    <cfRule type="cellIs" dxfId="94" priority="118" operator="equal">
      <formula>"Bajo"</formula>
    </cfRule>
  </conditionalFormatting>
  <conditionalFormatting sqref="H52">
    <cfRule type="cellIs" dxfId="93" priority="110" operator="equal">
      <formula>"Muy Alta"</formula>
    </cfRule>
    <cfRule type="cellIs" dxfId="92" priority="111" operator="equal">
      <formula>"Alta"</formula>
    </cfRule>
    <cfRule type="cellIs" dxfId="91" priority="112" operator="equal">
      <formula>"Media"</formula>
    </cfRule>
    <cfRule type="cellIs" dxfId="90" priority="113" operator="equal">
      <formula>"Baja"</formula>
    </cfRule>
    <cfRule type="cellIs" dxfId="89" priority="114" operator="equal">
      <formula>"Muy Baja"</formula>
    </cfRule>
  </conditionalFormatting>
  <conditionalFormatting sqref="N52">
    <cfRule type="cellIs" dxfId="88" priority="101" operator="equal">
      <formula>"Extremo"</formula>
    </cfRule>
    <cfRule type="cellIs" dxfId="87" priority="102" operator="equal">
      <formula>"Alto"</formula>
    </cfRule>
    <cfRule type="cellIs" dxfId="86" priority="103" operator="equal">
      <formula>"Moderado"</formula>
    </cfRule>
    <cfRule type="cellIs" dxfId="85" priority="104" operator="equal">
      <formula>"Bajo"</formula>
    </cfRule>
  </conditionalFormatting>
  <conditionalFormatting sqref="Y52:Y57">
    <cfRule type="cellIs" dxfId="84" priority="96" operator="equal">
      <formula>"Muy Alta"</formula>
    </cfRule>
    <cfRule type="cellIs" dxfId="83" priority="97" operator="equal">
      <formula>"Alta"</formula>
    </cfRule>
    <cfRule type="cellIs" dxfId="82" priority="98" operator="equal">
      <formula>"Media"</formula>
    </cfRule>
    <cfRule type="cellIs" dxfId="81" priority="99" operator="equal">
      <formula>"Baja"</formula>
    </cfRule>
    <cfRule type="cellIs" dxfId="80" priority="100" operator="equal">
      <formula>"Muy Baja"</formula>
    </cfRule>
  </conditionalFormatting>
  <conditionalFormatting sqref="AA52:AA57">
    <cfRule type="cellIs" dxfId="79" priority="91" operator="equal">
      <formula>"Catastrófico"</formula>
    </cfRule>
    <cfRule type="cellIs" dxfId="78" priority="92" operator="equal">
      <formula>"Mayor"</formula>
    </cfRule>
    <cfRule type="cellIs" dxfId="77" priority="93" operator="equal">
      <formula>"Moderado"</formula>
    </cfRule>
    <cfRule type="cellIs" dxfId="76" priority="94" operator="equal">
      <formula>"Menor"</formula>
    </cfRule>
    <cfRule type="cellIs" dxfId="75" priority="95" operator="equal">
      <formula>"Leve"</formula>
    </cfRule>
  </conditionalFormatting>
  <conditionalFormatting sqref="AC52:AC57">
    <cfRule type="cellIs" dxfId="74" priority="87" operator="equal">
      <formula>"Extremo"</formula>
    </cfRule>
    <cfRule type="cellIs" dxfId="73" priority="88" operator="equal">
      <formula>"Alto"</formula>
    </cfRule>
    <cfRule type="cellIs" dxfId="72" priority="89" operator="equal">
      <formula>"Moderado"</formula>
    </cfRule>
    <cfRule type="cellIs" dxfId="71" priority="90" operator="equal">
      <formula>"Bajo"</formula>
    </cfRule>
  </conditionalFormatting>
  <conditionalFormatting sqref="N58">
    <cfRule type="cellIs" dxfId="70" priority="73" operator="equal">
      <formula>"Extremo"</formula>
    </cfRule>
    <cfRule type="cellIs" dxfId="69" priority="74" operator="equal">
      <formula>"Alto"</formula>
    </cfRule>
    <cfRule type="cellIs" dxfId="68" priority="75" operator="equal">
      <formula>"Moderado"</formula>
    </cfRule>
    <cfRule type="cellIs" dxfId="67" priority="76" operator="equal">
      <formula>"Bajo"</formula>
    </cfRule>
  </conditionalFormatting>
  <conditionalFormatting sqref="Y58:Y63">
    <cfRule type="cellIs" dxfId="66" priority="68" operator="equal">
      <formula>"Muy Alta"</formula>
    </cfRule>
    <cfRule type="cellIs" dxfId="65" priority="69" operator="equal">
      <formula>"Alta"</formula>
    </cfRule>
    <cfRule type="cellIs" dxfId="64" priority="70" operator="equal">
      <formula>"Media"</formula>
    </cfRule>
    <cfRule type="cellIs" dxfId="63" priority="71" operator="equal">
      <formula>"Baja"</formula>
    </cfRule>
    <cfRule type="cellIs" dxfId="62" priority="72" operator="equal">
      <formula>"Muy Baja"</formula>
    </cfRule>
  </conditionalFormatting>
  <conditionalFormatting sqref="AA58:AA63">
    <cfRule type="cellIs" dxfId="61" priority="63" operator="equal">
      <formula>"Catastrófico"</formula>
    </cfRule>
    <cfRule type="cellIs" dxfId="60" priority="64" operator="equal">
      <formula>"Mayor"</formula>
    </cfRule>
    <cfRule type="cellIs" dxfId="59" priority="65" operator="equal">
      <formula>"Moderado"</formula>
    </cfRule>
    <cfRule type="cellIs" dxfId="58" priority="66" operator="equal">
      <formula>"Menor"</formula>
    </cfRule>
    <cfRule type="cellIs" dxfId="57" priority="67" operator="equal">
      <formula>"Leve"</formula>
    </cfRule>
  </conditionalFormatting>
  <conditionalFormatting sqref="AC58:AC63">
    <cfRule type="cellIs" dxfId="56" priority="59" operator="equal">
      <formula>"Extremo"</formula>
    </cfRule>
    <cfRule type="cellIs" dxfId="55" priority="60" operator="equal">
      <formula>"Alto"</formula>
    </cfRule>
    <cfRule type="cellIs" dxfId="54" priority="61" operator="equal">
      <formula>"Moderado"</formula>
    </cfRule>
    <cfRule type="cellIs" dxfId="53" priority="62" operator="equal">
      <formula>"Bajo"</formula>
    </cfRule>
  </conditionalFormatting>
  <conditionalFormatting sqref="H64">
    <cfRule type="cellIs" dxfId="52" priority="54" operator="equal">
      <formula>"Muy Alta"</formula>
    </cfRule>
    <cfRule type="cellIs" dxfId="51" priority="55" operator="equal">
      <formula>"Alta"</formula>
    </cfRule>
    <cfRule type="cellIs" dxfId="50" priority="56" operator="equal">
      <formula>"Media"</formula>
    </cfRule>
    <cfRule type="cellIs" dxfId="49" priority="57" operator="equal">
      <formula>"Baja"</formula>
    </cfRule>
    <cfRule type="cellIs" dxfId="48" priority="58" operator="equal">
      <formula>"Muy Baja"</formula>
    </cfRule>
  </conditionalFormatting>
  <conditionalFormatting sqref="N64">
    <cfRule type="cellIs" dxfId="47" priority="45" operator="equal">
      <formula>"Extremo"</formula>
    </cfRule>
    <cfRule type="cellIs" dxfId="46" priority="46" operator="equal">
      <formula>"Alto"</formula>
    </cfRule>
    <cfRule type="cellIs" dxfId="45" priority="47" operator="equal">
      <formula>"Moderado"</formula>
    </cfRule>
    <cfRule type="cellIs" dxfId="44" priority="48" operator="equal">
      <formula>"Bajo"</formula>
    </cfRule>
  </conditionalFormatting>
  <conditionalFormatting sqref="Y64:Y69">
    <cfRule type="cellIs" dxfId="43" priority="40" operator="equal">
      <formula>"Muy Alta"</formula>
    </cfRule>
    <cfRule type="cellIs" dxfId="42" priority="41" operator="equal">
      <formula>"Alta"</formula>
    </cfRule>
    <cfRule type="cellIs" dxfId="41" priority="42" operator="equal">
      <formula>"Media"</formula>
    </cfRule>
    <cfRule type="cellIs" dxfId="40" priority="43" operator="equal">
      <formula>"Baja"</formula>
    </cfRule>
    <cfRule type="cellIs" dxfId="39" priority="44" operator="equal">
      <formula>"Muy Baja"</formula>
    </cfRule>
  </conditionalFormatting>
  <conditionalFormatting sqref="AA64:AA69">
    <cfRule type="cellIs" dxfId="38" priority="35" operator="equal">
      <formula>"Catastrófico"</formula>
    </cfRule>
    <cfRule type="cellIs" dxfId="37" priority="36" operator="equal">
      <formula>"Mayor"</formula>
    </cfRule>
    <cfRule type="cellIs" dxfId="36" priority="37" operator="equal">
      <formula>"Moderado"</formula>
    </cfRule>
    <cfRule type="cellIs" dxfId="35" priority="38" operator="equal">
      <formula>"Menor"</formula>
    </cfRule>
    <cfRule type="cellIs" dxfId="34" priority="39" operator="equal">
      <formula>"Leve"</formula>
    </cfRule>
  </conditionalFormatting>
  <conditionalFormatting sqref="AC64:AC69">
    <cfRule type="cellIs" dxfId="33" priority="31" operator="equal">
      <formula>"Extremo"</formula>
    </cfRule>
    <cfRule type="cellIs" dxfId="32" priority="32" operator="equal">
      <formula>"Alto"</formula>
    </cfRule>
    <cfRule type="cellIs" dxfId="31" priority="33" operator="equal">
      <formula>"Moderado"</formula>
    </cfRule>
    <cfRule type="cellIs" dxfId="30" priority="34" operator="equal">
      <formula>"Bajo"</formula>
    </cfRule>
  </conditionalFormatting>
  <conditionalFormatting sqref="K10:K15 K22:K69">
    <cfRule type="containsText" dxfId="29" priority="30" operator="containsText" text="❌">
      <formula>NOT(ISERROR(SEARCH("❌",K10)))</formula>
    </cfRule>
  </conditionalFormatting>
  <conditionalFormatting sqref="L16">
    <cfRule type="cellIs" dxfId="28" priority="25" operator="equal">
      <formula>"Catastrófico"</formula>
    </cfRule>
    <cfRule type="cellIs" dxfId="27" priority="26" operator="equal">
      <formula>"Mayor"</formula>
    </cfRule>
    <cfRule type="cellIs" dxfId="26" priority="27" operator="equal">
      <formula>"Moderado"</formula>
    </cfRule>
    <cfRule type="cellIs" dxfId="25" priority="28" operator="equal">
      <formula>"Menor"</formula>
    </cfRule>
    <cfRule type="cellIs" dxfId="24" priority="29" operator="equal">
      <formula>"Leve"</formula>
    </cfRule>
  </conditionalFormatting>
  <conditionalFormatting sqref="H16">
    <cfRule type="cellIs" dxfId="23" priority="20" operator="equal">
      <formula>"Muy Alta"</formula>
    </cfRule>
    <cfRule type="cellIs" dxfId="22" priority="21" operator="equal">
      <formula>"Alta"</formula>
    </cfRule>
    <cfRule type="cellIs" dxfId="21" priority="22" operator="equal">
      <formula>"Media"</formula>
    </cfRule>
    <cfRule type="cellIs" dxfId="20" priority="23" operator="equal">
      <formula>"Baja"</formula>
    </cfRule>
    <cfRule type="cellIs" dxfId="19" priority="24" operator="equal">
      <formula>"Muy Baja"</formula>
    </cfRule>
  </conditionalFormatting>
  <conditionalFormatting sqref="N16">
    <cfRule type="cellIs" dxfId="18" priority="16" operator="equal">
      <formula>"Extremo"</formula>
    </cfRule>
    <cfRule type="cellIs" dxfId="17" priority="17" operator="equal">
      <formula>"Alto"</formula>
    </cfRule>
    <cfRule type="cellIs" dxfId="16" priority="18" operator="equal">
      <formula>"Moderado"</formula>
    </cfRule>
    <cfRule type="cellIs" dxfId="15" priority="19" operator="equal">
      <formula>"Bajo"</formula>
    </cfRule>
  </conditionalFormatting>
  <conditionalFormatting sqref="Y16:Y21">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AA16:AA21">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AC16:AC21">
    <cfRule type="cellIs" dxfId="4" priority="2" operator="equal">
      <formula>"Extremo"</formula>
    </cfRule>
    <cfRule type="cellIs" dxfId="3" priority="3" operator="equal">
      <formula>"Alto"</formula>
    </cfRule>
    <cfRule type="cellIs" dxfId="2" priority="4" operator="equal">
      <formula>"Moderado"</formula>
    </cfRule>
    <cfRule type="cellIs" dxfId="1" priority="5" operator="equal">
      <formula>"Bajo"</formula>
    </cfRule>
  </conditionalFormatting>
  <conditionalFormatting sqref="K16:K21">
    <cfRule type="containsText" dxfId="0" priority="1" operator="containsText" text="❌">
      <formula>NOT(ISERROR(SEARCH("❌",K16)))</formula>
    </cfRule>
  </conditionalFormatting>
  <dataValidations count="1">
    <dataValidation showInputMessage="1" showErrorMessage="1" error="Recuerde que las acciones se generan bajo la medida de mitigar el riesgo" sqref="AE24 AE18"/>
  </dataValidations>
  <pageMargins left="0.7" right="0.7" top="0.75" bottom="0.75" header="0.3" footer="0.3"/>
  <pageSetup scale="14" orientation="portrait" r:id="rId1"/>
  <colBreaks count="1" manualBreakCount="1">
    <brk id="36" max="71" man="1"/>
  </colBreaks>
  <ignoredErrors>
    <ignoredError sqref="AB12" formula="1"/>
  </ignoredErrors>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AJ67:AJ68 AJ64:AJ65 AJ61:AJ62 AJ34:AJ35 AJ22:AJ26 AJ28:AJ32 AJ37:AJ38 AJ40:AJ41 AJ43:AJ44 AJ46:AJ47 AJ49:AJ50 AJ52:AJ53 AJ55:AJ56 AJ58:AJ59 AJ10:AJ20</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 AE33 AE35:AE69 AE28 AE22:AE23 AE16:AE17 AG10:AG69 AH11:AI69</xm:sqref>
        </x14:dataValidation>
        <x14:dataValidation type="custom" allowBlank="1" showInputMessage="1" showErrorMessage="1" error="Recuerde que las acciones se generan bajo la medida de mitigar el riesgo">
          <x14:formula1>
            <xm:f>IF(OR(AD32='Opciones Tratamiento'!$B$2,AD32='Opciones Tratamiento'!$B$3,AD32='Opciones Tratamiento'!$B$4),ISBLANK(AD32),ISTEXT(AD32))</xm:f>
          </x14:formula1>
          <xm:sqref>AF32:AF33 AF35:AF69</xm:sqref>
        </x14:dataValidation>
        <x14:dataValidation type="custom" allowBlank="1" showInputMessage="1" showErrorMessage="1" error="Recuerde que las acciones se generan bajo la medida de mitigar el riesgo">
          <x14:formula1>
            <xm:f>IF(OR(AB19='Opciones Tratamiento'!$B$2,AB19='Opciones Tratamiento'!$B$3,AB19='Opciones Tratamiento'!$B$4),ISBLANK(AB19),ISTEXT(AB19))</xm:f>
          </x14:formula1>
          <xm:sqref>AE25:AE27 AE19:AE21</xm:sqref>
        </x14:dataValidation>
        <x14:dataValidation type="custom" allowBlank="1" showInputMessage="1" showErrorMessage="1" error="Recuerde que las acciones se generan bajo la medida de mitigar el riesgo">
          <x14:formula1>
            <xm:f>IF(OR(AA19='Opciones Tratamiento'!$B$2,AA19='Opciones Tratamiento'!$B$3,AA19='Opciones Tratamiento'!$B$4),ISBLANK(AA19),ISTEXT(AA19))</xm:f>
          </x14:formula1>
          <xm:sqref>AF25:AF27 AF29:AF31 AE29:AE32 AF19:AF23</xm:sqref>
        </x14:dataValidation>
        <x14:dataValidation type="custom" showInputMessage="1" showErrorMessage="1" error="Recuerde que las acciones se generan bajo la medida de mitigar el riesgo">
          <x14:formula1>
            <xm:f>IF(OR(AC24='Opciones Tratamiento'!$B$2,AC24='Opciones Tratamiento'!$B$3,AC24='Opciones Tratamiento'!$B$4),ISBLANK(AC24),ISTEXT(AC24))</xm:f>
          </x14:formula1>
          <xm:sqref>AF24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topLeftCell="A4" zoomScale="50" zoomScaleNormal="50" workbookViewId="0">
      <selection activeCell="R24" sqref="R24:S25"/>
    </sheetView>
  </sheetViews>
  <sheetFormatPr baseColWidth="10" defaultRowHeight="14.5" x14ac:dyDescent="0.35"/>
  <cols>
    <col min="2" max="39" width="5.7265625" customWidth="1"/>
    <col min="41" max="46" width="5.7265625" customWidth="1"/>
  </cols>
  <sheetData>
    <row r="1" spans="1:99" x14ac:dyDescent="0.35">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row>
    <row r="2" spans="1:99" ht="18" customHeight="1" x14ac:dyDescent="0.35">
      <c r="A2" s="70"/>
      <c r="B2" s="525" t="s">
        <v>156</v>
      </c>
      <c r="C2" s="525"/>
      <c r="D2" s="525"/>
      <c r="E2" s="525"/>
      <c r="F2" s="525"/>
      <c r="G2" s="525"/>
      <c r="H2" s="525"/>
      <c r="I2" s="525"/>
      <c r="J2" s="563" t="s">
        <v>2</v>
      </c>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row>
    <row r="3" spans="1:99" ht="18.75" customHeight="1" x14ac:dyDescent="0.35">
      <c r="A3" s="70"/>
      <c r="B3" s="525"/>
      <c r="C3" s="525"/>
      <c r="D3" s="525"/>
      <c r="E3" s="525"/>
      <c r="F3" s="525"/>
      <c r="G3" s="525"/>
      <c r="H3" s="525"/>
      <c r="I3" s="525"/>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3"/>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row>
    <row r="4" spans="1:99" ht="15" customHeight="1" x14ac:dyDescent="0.35">
      <c r="A4" s="70"/>
      <c r="B4" s="525"/>
      <c r="C4" s="525"/>
      <c r="D4" s="525"/>
      <c r="E4" s="525"/>
      <c r="F4" s="525"/>
      <c r="G4" s="525"/>
      <c r="H4" s="525"/>
      <c r="I4" s="525"/>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row>
    <row r="5" spans="1:99" ht="15" thickBot="1" x14ac:dyDescent="0.4">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row>
    <row r="6" spans="1:99" ht="15" customHeight="1" x14ac:dyDescent="0.35">
      <c r="A6" s="70"/>
      <c r="B6" s="575" t="s">
        <v>4</v>
      </c>
      <c r="C6" s="575"/>
      <c r="D6" s="576"/>
      <c r="E6" s="564" t="s">
        <v>113</v>
      </c>
      <c r="F6" s="565"/>
      <c r="G6" s="565"/>
      <c r="H6" s="565"/>
      <c r="I6" s="566"/>
      <c r="J6" s="560" t="str">
        <f>IF(AND('Mapa final'!$H$10="Muy Alta",'Mapa final'!$L$10="Leve"),CONCATENATE("R",'Mapa final'!$A$10),"")</f>
        <v/>
      </c>
      <c r="K6" s="561"/>
      <c r="L6" s="561" t="str">
        <f>IF(AND('Mapa final'!$H$16="Muy Alta",'Mapa final'!$L$16="Leve"),CONCATENATE("R",'Mapa final'!$A$16),"")</f>
        <v/>
      </c>
      <c r="M6" s="561"/>
      <c r="N6" s="561" t="str">
        <f>IF(AND('Mapa final'!$H$22="Muy Alta",'Mapa final'!$L$22="Leve"),CONCATENATE("R",'Mapa final'!$A$22),"")</f>
        <v/>
      </c>
      <c r="O6" s="562"/>
      <c r="P6" s="560" t="str">
        <f>IF(AND('Mapa final'!$H$10="Muy Alta",'Mapa final'!$L$10="Menor"),CONCATENATE("R",'Mapa final'!$A$10),"")</f>
        <v/>
      </c>
      <c r="Q6" s="561"/>
      <c r="R6" s="561" t="str">
        <f>IF(AND('Mapa final'!$H$16="Muy Alta",'Mapa final'!$L$16="Menor"),CONCATENATE("R",'Mapa final'!$A$16),"")</f>
        <v/>
      </c>
      <c r="S6" s="561"/>
      <c r="T6" s="561" t="str">
        <f>IF(AND('Mapa final'!$H$22="Muy Alta",'Mapa final'!$L$22="Menor"),CONCATENATE("R",'Mapa final'!$A$22),"")</f>
        <v/>
      </c>
      <c r="U6" s="562"/>
      <c r="V6" s="560" t="str">
        <f>IF(AND('Mapa final'!$H$10="Muy Alta",'Mapa final'!$L$10="Moderado"),CONCATENATE("R",'Mapa final'!$A$10),"")</f>
        <v/>
      </c>
      <c r="W6" s="561"/>
      <c r="X6" s="561" t="str">
        <f>IF(AND('Mapa final'!$H$16="Muy Alta",'Mapa final'!$L$16="Moderado"),CONCATENATE("R",'Mapa final'!$A$16),"")</f>
        <v/>
      </c>
      <c r="Y6" s="561"/>
      <c r="Z6" s="561" t="str">
        <f>IF(AND('Mapa final'!$H$22="Muy Alta",'Mapa final'!$L$22="Moderado"),CONCATENATE("R",'Mapa final'!$A$22),"")</f>
        <v/>
      </c>
      <c r="AA6" s="562"/>
      <c r="AB6" s="560" t="str">
        <f>IF(AND('Mapa final'!$H$10="Muy Alta",'Mapa final'!$L$10="Mayor"),CONCATENATE("R",'Mapa final'!$A$10),"")</f>
        <v/>
      </c>
      <c r="AC6" s="561"/>
      <c r="AD6" s="561" t="str">
        <f>IF(AND('Mapa final'!$H$16="Muy Alta",'Mapa final'!$L$16="Mayor"),CONCATENATE("R",'Mapa final'!$A$16),"")</f>
        <v/>
      </c>
      <c r="AE6" s="561"/>
      <c r="AF6" s="561" t="str">
        <f>IF(AND('Mapa final'!$H$22="Muy Alta",'Mapa final'!$L$22="Mayor"),CONCATENATE("R",'Mapa final'!$A$22),"")</f>
        <v/>
      </c>
      <c r="AG6" s="562"/>
      <c r="AH6" s="550" t="str">
        <f>IF(AND('Mapa final'!$H$10="Muy Alta",'Mapa final'!$L$10="Catastrófico"),CONCATENATE("R",'Mapa final'!$A$10),"")</f>
        <v/>
      </c>
      <c r="AI6" s="551"/>
      <c r="AJ6" s="551" t="str">
        <f>IF(AND('Mapa final'!$H$16="Muy Alta",'Mapa final'!$L$16="Catastrófico"),CONCATENATE("R",'Mapa final'!$A$16),"")</f>
        <v/>
      </c>
      <c r="AK6" s="551"/>
      <c r="AL6" s="551" t="str">
        <f>IF(AND('Mapa final'!$H$22="Muy Alta",'Mapa final'!$L$22="Catastrófico"),CONCATENATE("R",'Mapa final'!$A$22),"")</f>
        <v/>
      </c>
      <c r="AM6" s="552"/>
      <c r="AO6" s="577" t="s">
        <v>76</v>
      </c>
      <c r="AP6" s="578"/>
      <c r="AQ6" s="578"/>
      <c r="AR6" s="578"/>
      <c r="AS6" s="578"/>
      <c r="AT6" s="579"/>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row>
    <row r="7" spans="1:99" ht="15" customHeight="1" x14ac:dyDescent="0.35">
      <c r="A7" s="70"/>
      <c r="B7" s="575"/>
      <c r="C7" s="575"/>
      <c r="D7" s="576"/>
      <c r="E7" s="567"/>
      <c r="F7" s="568"/>
      <c r="G7" s="568"/>
      <c r="H7" s="568"/>
      <c r="I7" s="569"/>
      <c r="J7" s="553"/>
      <c r="K7" s="554"/>
      <c r="L7" s="554"/>
      <c r="M7" s="554"/>
      <c r="N7" s="554"/>
      <c r="O7" s="556"/>
      <c r="P7" s="553"/>
      <c r="Q7" s="554"/>
      <c r="R7" s="554"/>
      <c r="S7" s="554"/>
      <c r="T7" s="554"/>
      <c r="U7" s="556"/>
      <c r="V7" s="553"/>
      <c r="W7" s="554"/>
      <c r="X7" s="554"/>
      <c r="Y7" s="554"/>
      <c r="Z7" s="554"/>
      <c r="AA7" s="556"/>
      <c r="AB7" s="553"/>
      <c r="AC7" s="554"/>
      <c r="AD7" s="554"/>
      <c r="AE7" s="554"/>
      <c r="AF7" s="554"/>
      <c r="AG7" s="556"/>
      <c r="AH7" s="544"/>
      <c r="AI7" s="545"/>
      <c r="AJ7" s="545"/>
      <c r="AK7" s="545"/>
      <c r="AL7" s="545"/>
      <c r="AM7" s="546"/>
      <c r="AN7" s="70"/>
      <c r="AO7" s="580"/>
      <c r="AP7" s="581"/>
      <c r="AQ7" s="581"/>
      <c r="AR7" s="581"/>
      <c r="AS7" s="581"/>
      <c r="AT7" s="582"/>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row>
    <row r="8" spans="1:99" ht="15" customHeight="1" x14ac:dyDescent="0.35">
      <c r="A8" s="70"/>
      <c r="B8" s="575"/>
      <c r="C8" s="575"/>
      <c r="D8" s="576"/>
      <c r="E8" s="567"/>
      <c r="F8" s="568"/>
      <c r="G8" s="568"/>
      <c r="H8" s="568"/>
      <c r="I8" s="569"/>
      <c r="J8" s="553" t="str">
        <f>IF(AND('Mapa final'!$H$28="Muy Alta",'Mapa final'!$L$28="Leve"),CONCATENATE("R",'Mapa final'!$A$28),"")</f>
        <v/>
      </c>
      <c r="K8" s="554"/>
      <c r="L8" s="555" t="str">
        <f>IF(AND('Mapa final'!$H$34="Muy Alta",'Mapa final'!$L$34="Leve"),CONCATENATE("R",'Mapa final'!$A$34),"")</f>
        <v/>
      </c>
      <c r="M8" s="555"/>
      <c r="N8" s="555" t="str">
        <f>IF(AND('Mapa final'!$H$40="Muy Alta",'Mapa final'!$L$40="Leve"),CONCATENATE("R",'Mapa final'!$A$40),"")</f>
        <v/>
      </c>
      <c r="O8" s="556"/>
      <c r="P8" s="553" t="str">
        <f>IF(AND('Mapa final'!$H$28="Muy Alta",'Mapa final'!$L$28="Menor"),CONCATENATE("R",'Mapa final'!$A$28),"")</f>
        <v/>
      </c>
      <c r="Q8" s="554"/>
      <c r="R8" s="555" t="str">
        <f>IF(AND('Mapa final'!$H$34="Muy Alta",'Mapa final'!$L$34="Menor"),CONCATENATE("R",'Mapa final'!$A$34),"")</f>
        <v/>
      </c>
      <c r="S8" s="555"/>
      <c r="T8" s="555" t="str">
        <f>IF(AND('Mapa final'!$H$40="Muy Alta",'Mapa final'!$L$40="Menor"),CONCATENATE("R",'Mapa final'!$A$40),"")</f>
        <v/>
      </c>
      <c r="U8" s="556"/>
      <c r="V8" s="553" t="str">
        <f>IF(AND('Mapa final'!$H$28="Muy Alta",'Mapa final'!$L$28="Moderado"),CONCATENATE("R",'Mapa final'!$A$28),"")</f>
        <v/>
      </c>
      <c r="W8" s="554"/>
      <c r="X8" s="555" t="str">
        <f>IF(AND('Mapa final'!$H$34="Muy Alta",'Mapa final'!$L$34="Moderado"),CONCATENATE("R",'Mapa final'!$A$34),"")</f>
        <v/>
      </c>
      <c r="Y8" s="555"/>
      <c r="Z8" s="555" t="str">
        <f>IF(AND('Mapa final'!$H$40="Muy Alta",'Mapa final'!$L$40="Moderado"),CONCATENATE("R",'Mapa final'!$A$40),"")</f>
        <v/>
      </c>
      <c r="AA8" s="556"/>
      <c r="AB8" s="553" t="str">
        <f>IF(AND('Mapa final'!$H$28="Muy Alta",'Mapa final'!$L$28="Mayor"),CONCATENATE("R",'Mapa final'!$A$28),"")</f>
        <v/>
      </c>
      <c r="AC8" s="554"/>
      <c r="AD8" s="555" t="str">
        <f>IF(AND('Mapa final'!$H$34="Muy Alta",'Mapa final'!$L$34="Mayor"),CONCATENATE("R",'Mapa final'!$A$34),"")</f>
        <v/>
      </c>
      <c r="AE8" s="555"/>
      <c r="AF8" s="555" t="str">
        <f>IF(AND('Mapa final'!$H$40="Muy Alta",'Mapa final'!$L$40="Mayor"),CONCATENATE("R",'Mapa final'!$A$40),"")</f>
        <v/>
      </c>
      <c r="AG8" s="556"/>
      <c r="AH8" s="544" t="str">
        <f>IF(AND('Mapa final'!$H$28="Muy Alta",'Mapa final'!$L$28="Catastrófico"),CONCATENATE("R",'Mapa final'!$A$28),"")</f>
        <v/>
      </c>
      <c r="AI8" s="545"/>
      <c r="AJ8" s="545" t="str">
        <f>IF(AND('Mapa final'!$H$34="Muy Alta",'Mapa final'!$L$34="Catastrófico"),CONCATENATE("R",'Mapa final'!$A$34),"")</f>
        <v/>
      </c>
      <c r="AK8" s="545"/>
      <c r="AL8" s="545" t="str">
        <f>IF(AND('Mapa final'!$H$40="Muy Alta",'Mapa final'!$L$40="Catastrófico"),CONCATENATE("R",'Mapa final'!$A$40),"")</f>
        <v/>
      </c>
      <c r="AM8" s="546"/>
      <c r="AN8" s="70"/>
      <c r="AO8" s="580"/>
      <c r="AP8" s="581"/>
      <c r="AQ8" s="581"/>
      <c r="AR8" s="581"/>
      <c r="AS8" s="581"/>
      <c r="AT8" s="582"/>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row>
    <row r="9" spans="1:99" ht="15" customHeight="1" x14ac:dyDescent="0.35">
      <c r="A9" s="70"/>
      <c r="B9" s="575"/>
      <c r="C9" s="575"/>
      <c r="D9" s="576"/>
      <c r="E9" s="567"/>
      <c r="F9" s="568"/>
      <c r="G9" s="568"/>
      <c r="H9" s="568"/>
      <c r="I9" s="569"/>
      <c r="J9" s="553"/>
      <c r="K9" s="554"/>
      <c r="L9" s="555"/>
      <c r="M9" s="555"/>
      <c r="N9" s="555"/>
      <c r="O9" s="556"/>
      <c r="P9" s="553"/>
      <c r="Q9" s="554"/>
      <c r="R9" s="555"/>
      <c r="S9" s="555"/>
      <c r="T9" s="555"/>
      <c r="U9" s="556"/>
      <c r="V9" s="553"/>
      <c r="W9" s="554"/>
      <c r="X9" s="555"/>
      <c r="Y9" s="555"/>
      <c r="Z9" s="555"/>
      <c r="AA9" s="556"/>
      <c r="AB9" s="553"/>
      <c r="AC9" s="554"/>
      <c r="AD9" s="555"/>
      <c r="AE9" s="555"/>
      <c r="AF9" s="555"/>
      <c r="AG9" s="556"/>
      <c r="AH9" s="544"/>
      <c r="AI9" s="545"/>
      <c r="AJ9" s="545"/>
      <c r="AK9" s="545"/>
      <c r="AL9" s="545"/>
      <c r="AM9" s="546"/>
      <c r="AN9" s="70"/>
      <c r="AO9" s="580"/>
      <c r="AP9" s="581"/>
      <c r="AQ9" s="581"/>
      <c r="AR9" s="581"/>
      <c r="AS9" s="581"/>
      <c r="AT9" s="582"/>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row>
    <row r="10" spans="1:99" ht="15" customHeight="1" x14ac:dyDescent="0.35">
      <c r="A10" s="70"/>
      <c r="B10" s="575"/>
      <c r="C10" s="575"/>
      <c r="D10" s="576"/>
      <c r="E10" s="567"/>
      <c r="F10" s="568"/>
      <c r="G10" s="568"/>
      <c r="H10" s="568"/>
      <c r="I10" s="569"/>
      <c r="J10" s="553" t="str">
        <f>IF(AND('Mapa final'!$H$46="Muy Alta",'Mapa final'!$L$46="Leve"),CONCATENATE("R",'Mapa final'!$A$46),"")</f>
        <v/>
      </c>
      <c r="K10" s="554"/>
      <c r="L10" s="555" t="str">
        <f>IF(AND('Mapa final'!$H$52="Muy Alta",'Mapa final'!$L$52="Leve"),CONCATENATE("R",'Mapa final'!$A$52),"")</f>
        <v/>
      </c>
      <c r="M10" s="555"/>
      <c r="N10" s="555" t="str">
        <f>IF(AND('Mapa final'!$H$58="Muy Alta",'Mapa final'!$L$58="Leve"),CONCATENATE("R",'Mapa final'!$A$58),"")</f>
        <v/>
      </c>
      <c r="O10" s="556"/>
      <c r="P10" s="553" t="str">
        <f>IF(AND('Mapa final'!$H$46="Muy Alta",'Mapa final'!$L$46="Menor"),CONCATENATE("R",'Mapa final'!$A$46),"")</f>
        <v/>
      </c>
      <c r="Q10" s="554"/>
      <c r="R10" s="555" t="str">
        <f>IF(AND('Mapa final'!$H$52="Muy Alta",'Mapa final'!$L$52="Menor"),CONCATENATE("R",'Mapa final'!$A$52),"")</f>
        <v/>
      </c>
      <c r="S10" s="555"/>
      <c r="T10" s="555" t="str">
        <f>IF(AND('Mapa final'!$H$58="Muy Alta",'Mapa final'!$L$58="Menor"),CONCATENATE("R",'Mapa final'!$A$58),"")</f>
        <v/>
      </c>
      <c r="U10" s="556"/>
      <c r="V10" s="553" t="str">
        <f>IF(AND('Mapa final'!$H$46="Muy Alta",'Mapa final'!$L$46="Moderado"),CONCATENATE("R",'Mapa final'!$A$46),"")</f>
        <v/>
      </c>
      <c r="W10" s="554"/>
      <c r="X10" s="555" t="str">
        <f>IF(AND('Mapa final'!$H$52="Muy Alta",'Mapa final'!$L$52="Moderado"),CONCATENATE("R",'Mapa final'!$A$52),"")</f>
        <v/>
      </c>
      <c r="Y10" s="555"/>
      <c r="Z10" s="555" t="str">
        <f>IF(AND('Mapa final'!$H$58="Muy Alta",'Mapa final'!$L$58="Moderado"),CONCATENATE("R",'Mapa final'!$A$58),"")</f>
        <v/>
      </c>
      <c r="AA10" s="556"/>
      <c r="AB10" s="553" t="str">
        <f>IF(AND('Mapa final'!$H$46="Muy Alta",'Mapa final'!$L$46="Mayor"),CONCATENATE("R",'Mapa final'!$A$46),"")</f>
        <v/>
      </c>
      <c r="AC10" s="554"/>
      <c r="AD10" s="555" t="str">
        <f>IF(AND('Mapa final'!$H$52="Muy Alta",'Mapa final'!$L$52="Mayor"),CONCATENATE("R",'Mapa final'!$A$52),"")</f>
        <v/>
      </c>
      <c r="AE10" s="555"/>
      <c r="AF10" s="555" t="str">
        <f>IF(AND('Mapa final'!$H$58="Muy Alta",'Mapa final'!$L$58="Mayor"),CONCATENATE("R",'Mapa final'!$A$58),"")</f>
        <v/>
      </c>
      <c r="AG10" s="556"/>
      <c r="AH10" s="544" t="str">
        <f>IF(AND('Mapa final'!$H$46="Muy Alta",'Mapa final'!$L$46="Catastrófico"),CONCATENATE("R",'Mapa final'!$A$46),"")</f>
        <v/>
      </c>
      <c r="AI10" s="545"/>
      <c r="AJ10" s="545" t="str">
        <f>IF(AND('Mapa final'!$H$52="Muy Alta",'Mapa final'!$L$52="Catastrófico"),CONCATENATE("R",'Mapa final'!$A$52),"")</f>
        <v/>
      </c>
      <c r="AK10" s="545"/>
      <c r="AL10" s="545" t="str">
        <f>IF(AND('Mapa final'!$H$58="Muy Alta",'Mapa final'!$L$58="Catastrófico"),CONCATENATE("R",'Mapa final'!$A$58),"")</f>
        <v/>
      </c>
      <c r="AM10" s="546"/>
      <c r="AN10" s="70"/>
      <c r="AO10" s="580"/>
      <c r="AP10" s="581"/>
      <c r="AQ10" s="581"/>
      <c r="AR10" s="581"/>
      <c r="AS10" s="581"/>
      <c r="AT10" s="582"/>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row>
    <row r="11" spans="1:99" ht="15" customHeight="1" x14ac:dyDescent="0.35">
      <c r="A11" s="70"/>
      <c r="B11" s="575"/>
      <c r="C11" s="575"/>
      <c r="D11" s="576"/>
      <c r="E11" s="567"/>
      <c r="F11" s="568"/>
      <c r="G11" s="568"/>
      <c r="H11" s="568"/>
      <c r="I11" s="569"/>
      <c r="J11" s="553"/>
      <c r="K11" s="554"/>
      <c r="L11" s="555"/>
      <c r="M11" s="555"/>
      <c r="N11" s="555"/>
      <c r="O11" s="556"/>
      <c r="P11" s="553"/>
      <c r="Q11" s="554"/>
      <c r="R11" s="555"/>
      <c r="S11" s="555"/>
      <c r="T11" s="555"/>
      <c r="U11" s="556"/>
      <c r="V11" s="553"/>
      <c r="W11" s="554"/>
      <c r="X11" s="555"/>
      <c r="Y11" s="555"/>
      <c r="Z11" s="555"/>
      <c r="AA11" s="556"/>
      <c r="AB11" s="553"/>
      <c r="AC11" s="554"/>
      <c r="AD11" s="555"/>
      <c r="AE11" s="555"/>
      <c r="AF11" s="555"/>
      <c r="AG11" s="556"/>
      <c r="AH11" s="544"/>
      <c r="AI11" s="545"/>
      <c r="AJ11" s="545"/>
      <c r="AK11" s="545"/>
      <c r="AL11" s="545"/>
      <c r="AM11" s="546"/>
      <c r="AN11" s="70"/>
      <c r="AO11" s="580"/>
      <c r="AP11" s="581"/>
      <c r="AQ11" s="581"/>
      <c r="AR11" s="581"/>
      <c r="AS11" s="581"/>
      <c r="AT11" s="582"/>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row>
    <row r="12" spans="1:99" ht="15" customHeight="1" x14ac:dyDescent="0.35">
      <c r="A12" s="70"/>
      <c r="B12" s="575"/>
      <c r="C12" s="575"/>
      <c r="D12" s="576"/>
      <c r="E12" s="567"/>
      <c r="F12" s="568"/>
      <c r="G12" s="568"/>
      <c r="H12" s="568"/>
      <c r="I12" s="569"/>
      <c r="J12" s="553" t="str">
        <f>IF(AND('Mapa final'!$H$64="Muy Alta",'Mapa final'!$L$64="Leve"),CONCATENATE("R",'Mapa final'!$A$64),"")</f>
        <v/>
      </c>
      <c r="K12" s="554"/>
      <c r="L12" s="555" t="str">
        <f>IF(AND('Mapa final'!$H$70="Muy Alta",'Mapa final'!$L$70="Leve"),CONCATENATE("R",'Mapa final'!$A$70),"")</f>
        <v/>
      </c>
      <c r="M12" s="555"/>
      <c r="N12" s="555" t="str">
        <f>IF(AND('Mapa final'!$H$76="Muy Alta",'Mapa final'!$L$76="Leve"),CONCATENATE("R",'Mapa final'!$A$76),"")</f>
        <v/>
      </c>
      <c r="O12" s="556"/>
      <c r="P12" s="553" t="str">
        <f>IF(AND('Mapa final'!$H$64="Muy Alta",'Mapa final'!$L$64="Menor"),CONCATENATE("R",'Mapa final'!$A$64),"")</f>
        <v/>
      </c>
      <c r="Q12" s="554"/>
      <c r="R12" s="555" t="str">
        <f>IF(AND('Mapa final'!$H$70="Muy Alta",'Mapa final'!$L$70="Menor"),CONCATENATE("R",'Mapa final'!$A$70),"")</f>
        <v/>
      </c>
      <c r="S12" s="555"/>
      <c r="T12" s="555" t="str">
        <f>IF(AND('Mapa final'!$H$76="Muy Alta",'Mapa final'!$L$76="Menor"),CONCATENATE("R",'Mapa final'!$A$76),"")</f>
        <v/>
      </c>
      <c r="U12" s="556"/>
      <c r="V12" s="553" t="str">
        <f>IF(AND('Mapa final'!$H$64="Muy Alta",'Mapa final'!$L$64="Moderado"),CONCATENATE("R",'Mapa final'!$A$64),"")</f>
        <v/>
      </c>
      <c r="W12" s="554"/>
      <c r="X12" s="555" t="str">
        <f>IF(AND('Mapa final'!$H$70="Muy Alta",'Mapa final'!$L$70="Moderado"),CONCATENATE("R",'Mapa final'!$A$70),"")</f>
        <v/>
      </c>
      <c r="Y12" s="555"/>
      <c r="Z12" s="555" t="str">
        <f>IF(AND('Mapa final'!$H$76="Muy Alta",'Mapa final'!$L$76="Moderado"),CONCATENATE("R",'Mapa final'!$A$76),"")</f>
        <v/>
      </c>
      <c r="AA12" s="556"/>
      <c r="AB12" s="553" t="str">
        <f>IF(AND('Mapa final'!$H$64="Muy Alta",'Mapa final'!$L$64="Mayor"),CONCATENATE("R",'Mapa final'!$A$64),"")</f>
        <v/>
      </c>
      <c r="AC12" s="554"/>
      <c r="AD12" s="555" t="str">
        <f>IF(AND('Mapa final'!$H$70="Muy Alta",'Mapa final'!$L$70="Mayor"),CONCATENATE("R",'Mapa final'!$A$70),"")</f>
        <v/>
      </c>
      <c r="AE12" s="555"/>
      <c r="AF12" s="555" t="str">
        <f>IF(AND('Mapa final'!$H$76="Muy Alta",'Mapa final'!$L$76="Mayor"),CONCATENATE("R",'Mapa final'!$A$76),"")</f>
        <v/>
      </c>
      <c r="AG12" s="556"/>
      <c r="AH12" s="544" t="str">
        <f>IF(AND('Mapa final'!$H$64="Muy Alta",'Mapa final'!$L$64="Catastrófico"),CONCATENATE("R",'Mapa final'!$A$64),"")</f>
        <v/>
      </c>
      <c r="AI12" s="545"/>
      <c r="AJ12" s="545" t="str">
        <f>IF(AND('Mapa final'!$H$70="Muy Alta",'Mapa final'!$L$70="Catastrófico"),CONCATENATE("R",'Mapa final'!$A$70),"")</f>
        <v/>
      </c>
      <c r="AK12" s="545"/>
      <c r="AL12" s="545" t="str">
        <f>IF(AND('Mapa final'!$H$76="Muy Alta",'Mapa final'!$L$76="Catastrófico"),CONCATENATE("R",'Mapa final'!$A$76),"")</f>
        <v/>
      </c>
      <c r="AM12" s="546"/>
      <c r="AN12" s="70"/>
      <c r="AO12" s="580"/>
      <c r="AP12" s="581"/>
      <c r="AQ12" s="581"/>
      <c r="AR12" s="581"/>
      <c r="AS12" s="581"/>
      <c r="AT12" s="582"/>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row>
    <row r="13" spans="1:99" ht="15.75" customHeight="1" thickBot="1" x14ac:dyDescent="0.4">
      <c r="A13" s="70"/>
      <c r="B13" s="575"/>
      <c r="C13" s="575"/>
      <c r="D13" s="576"/>
      <c r="E13" s="570"/>
      <c r="F13" s="571"/>
      <c r="G13" s="571"/>
      <c r="H13" s="571"/>
      <c r="I13" s="572"/>
      <c r="J13" s="553"/>
      <c r="K13" s="554"/>
      <c r="L13" s="554"/>
      <c r="M13" s="554"/>
      <c r="N13" s="554"/>
      <c r="O13" s="556"/>
      <c r="P13" s="553"/>
      <c r="Q13" s="554"/>
      <c r="R13" s="554"/>
      <c r="S13" s="554"/>
      <c r="T13" s="554"/>
      <c r="U13" s="556"/>
      <c r="V13" s="553"/>
      <c r="W13" s="554"/>
      <c r="X13" s="554"/>
      <c r="Y13" s="554"/>
      <c r="Z13" s="554"/>
      <c r="AA13" s="556"/>
      <c r="AB13" s="553"/>
      <c r="AC13" s="554"/>
      <c r="AD13" s="554"/>
      <c r="AE13" s="554"/>
      <c r="AF13" s="554"/>
      <c r="AG13" s="556"/>
      <c r="AH13" s="547"/>
      <c r="AI13" s="548"/>
      <c r="AJ13" s="548"/>
      <c r="AK13" s="548"/>
      <c r="AL13" s="548"/>
      <c r="AM13" s="549"/>
      <c r="AN13" s="70"/>
      <c r="AO13" s="583"/>
      <c r="AP13" s="584"/>
      <c r="AQ13" s="584"/>
      <c r="AR13" s="584"/>
      <c r="AS13" s="584"/>
      <c r="AT13" s="585"/>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row>
    <row r="14" spans="1:99" ht="15" customHeight="1" x14ac:dyDescent="0.35">
      <c r="A14" s="70"/>
      <c r="B14" s="575"/>
      <c r="C14" s="575"/>
      <c r="D14" s="576"/>
      <c r="E14" s="564" t="s">
        <v>112</v>
      </c>
      <c r="F14" s="565"/>
      <c r="G14" s="565"/>
      <c r="H14" s="565"/>
      <c r="I14" s="565"/>
      <c r="J14" s="541" t="str">
        <f>IF(AND('Mapa final'!$H$10="Alta",'Mapa final'!$L$10="Leve"),CONCATENATE("R",'Mapa final'!$A$10),"")</f>
        <v/>
      </c>
      <c r="K14" s="542"/>
      <c r="L14" s="542" t="str">
        <f>IF(AND('Mapa final'!$H$16="Alta",'Mapa final'!$L$16="Leve"),CONCATENATE("R",'Mapa final'!$A$16),"")</f>
        <v/>
      </c>
      <c r="M14" s="542"/>
      <c r="N14" s="542" t="str">
        <f>IF(AND('Mapa final'!$H$22="Alta",'Mapa final'!$L$22="Leve"),CONCATENATE("R",'Mapa final'!$A$22),"")</f>
        <v/>
      </c>
      <c r="O14" s="543"/>
      <c r="P14" s="541" t="str">
        <f>IF(AND('Mapa final'!$H$10="Alta",'Mapa final'!$L$10="Menor"),CONCATENATE("R",'Mapa final'!$A$10),"")</f>
        <v/>
      </c>
      <c r="Q14" s="542"/>
      <c r="R14" s="542" t="str">
        <f>IF(AND('Mapa final'!$H$16="Alta",'Mapa final'!$L$16="Menor"),CONCATENATE("R",'Mapa final'!$A$16),"")</f>
        <v/>
      </c>
      <c r="S14" s="542"/>
      <c r="T14" s="542" t="str">
        <f>IF(AND('Mapa final'!$H$22="Alta",'Mapa final'!$L$22="Menor"),CONCATENATE("R",'Mapa final'!$A$22),"")</f>
        <v/>
      </c>
      <c r="U14" s="543"/>
      <c r="V14" s="560" t="str">
        <f>IF(AND('Mapa final'!$H$10="Alta",'Mapa final'!$L$10="Moderado"),CONCATENATE("R",'Mapa final'!$A$10),"")</f>
        <v/>
      </c>
      <c r="W14" s="561"/>
      <c r="X14" s="561" t="str">
        <f>IF(AND('Mapa final'!$H$16="Alta",'Mapa final'!$L$16="Moderado"),CONCATENATE("R",'Mapa final'!$A$16),"")</f>
        <v/>
      </c>
      <c r="Y14" s="561"/>
      <c r="Z14" s="561" t="str">
        <f>IF(AND('Mapa final'!$H$22="Alta",'Mapa final'!$L$22="Moderado"),CONCATENATE("R",'Mapa final'!$A$22),"")</f>
        <v/>
      </c>
      <c r="AA14" s="562"/>
      <c r="AB14" s="560" t="str">
        <f>IF(AND('Mapa final'!$H$10="Alta",'Mapa final'!$L$10="Mayor"),CONCATENATE("R",'Mapa final'!$A$10),"")</f>
        <v/>
      </c>
      <c r="AC14" s="561"/>
      <c r="AD14" s="561" t="str">
        <f>IF(AND('Mapa final'!$H$16="Alta",'Mapa final'!$L$16="Mayor"),CONCATENATE("R",'Mapa final'!$A$16),"")</f>
        <v/>
      </c>
      <c r="AE14" s="561"/>
      <c r="AF14" s="561" t="str">
        <f>IF(AND('Mapa final'!$H$22="Alta",'Mapa final'!$L$22="Mayor"),CONCATENATE("R",'Mapa final'!$A$22),"")</f>
        <v/>
      </c>
      <c r="AG14" s="562"/>
      <c r="AH14" s="550" t="str">
        <f>IF(AND('Mapa final'!$H$10="Alta",'Mapa final'!$L$10="Catastrófico"),CONCATENATE("R",'Mapa final'!$A$10),"")</f>
        <v/>
      </c>
      <c r="AI14" s="551"/>
      <c r="AJ14" s="551" t="str">
        <f>IF(AND('Mapa final'!$H$16="Alta",'Mapa final'!$L$16="Catastrófico"),CONCATENATE("R",'Mapa final'!$A$16),"")</f>
        <v/>
      </c>
      <c r="AK14" s="551"/>
      <c r="AL14" s="551" t="str">
        <f>IF(AND('Mapa final'!$H$22="Alta",'Mapa final'!$L$22="Catastrófico"),CONCATENATE("R",'Mapa final'!$A$22),"")</f>
        <v/>
      </c>
      <c r="AM14" s="552"/>
      <c r="AN14" s="70"/>
      <c r="AO14" s="586" t="s">
        <v>77</v>
      </c>
      <c r="AP14" s="587"/>
      <c r="AQ14" s="587"/>
      <c r="AR14" s="587"/>
      <c r="AS14" s="587"/>
      <c r="AT14" s="588"/>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row>
    <row r="15" spans="1:99" ht="15" customHeight="1" x14ac:dyDescent="0.35">
      <c r="A15" s="70"/>
      <c r="B15" s="575"/>
      <c r="C15" s="575"/>
      <c r="D15" s="576"/>
      <c r="E15" s="567"/>
      <c r="F15" s="568"/>
      <c r="G15" s="568"/>
      <c r="H15" s="568"/>
      <c r="I15" s="573"/>
      <c r="J15" s="535"/>
      <c r="K15" s="536"/>
      <c r="L15" s="536"/>
      <c r="M15" s="536"/>
      <c r="N15" s="536"/>
      <c r="O15" s="537"/>
      <c r="P15" s="535"/>
      <c r="Q15" s="536"/>
      <c r="R15" s="536"/>
      <c r="S15" s="536"/>
      <c r="T15" s="536"/>
      <c r="U15" s="537"/>
      <c r="V15" s="553"/>
      <c r="W15" s="554"/>
      <c r="X15" s="554"/>
      <c r="Y15" s="554"/>
      <c r="Z15" s="554"/>
      <c r="AA15" s="556"/>
      <c r="AB15" s="553"/>
      <c r="AC15" s="554"/>
      <c r="AD15" s="554"/>
      <c r="AE15" s="554"/>
      <c r="AF15" s="554"/>
      <c r="AG15" s="556"/>
      <c r="AH15" s="544"/>
      <c r="AI15" s="545"/>
      <c r="AJ15" s="545"/>
      <c r="AK15" s="545"/>
      <c r="AL15" s="545"/>
      <c r="AM15" s="546"/>
      <c r="AN15" s="70"/>
      <c r="AO15" s="589"/>
      <c r="AP15" s="590"/>
      <c r="AQ15" s="590"/>
      <c r="AR15" s="590"/>
      <c r="AS15" s="590"/>
      <c r="AT15" s="591"/>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row>
    <row r="16" spans="1:99" ht="15" customHeight="1" x14ac:dyDescent="0.35">
      <c r="A16" s="70"/>
      <c r="B16" s="575"/>
      <c r="C16" s="575"/>
      <c r="D16" s="576"/>
      <c r="E16" s="567"/>
      <c r="F16" s="568"/>
      <c r="G16" s="568"/>
      <c r="H16" s="568"/>
      <c r="I16" s="573"/>
      <c r="J16" s="535" t="str">
        <f>IF(AND('Mapa final'!$H$28="Alta",'Mapa final'!$L$28="Leve"),CONCATENATE("R",'Mapa final'!$A$28),"")</f>
        <v/>
      </c>
      <c r="K16" s="536"/>
      <c r="L16" s="536" t="str">
        <f>IF(AND('Mapa final'!$H$34="Alta",'Mapa final'!$L$34="Leve"),CONCATENATE("R",'Mapa final'!$A$34),"")</f>
        <v/>
      </c>
      <c r="M16" s="536"/>
      <c r="N16" s="536" t="str">
        <f>IF(AND('Mapa final'!$H$40="Alta",'Mapa final'!$L$40="Leve"),CONCATENATE("R",'Mapa final'!$A$40),"")</f>
        <v/>
      </c>
      <c r="O16" s="537"/>
      <c r="P16" s="535" t="str">
        <f>IF(AND('Mapa final'!$H$28="Alta",'Mapa final'!$L$28="Menor"),CONCATENATE("R",'Mapa final'!$A$28),"")</f>
        <v/>
      </c>
      <c r="Q16" s="536"/>
      <c r="R16" s="536" t="str">
        <f>IF(AND('Mapa final'!$H$34="Alta",'Mapa final'!$L$34="Menor"),CONCATENATE("R",'Mapa final'!$A$34),"")</f>
        <v/>
      </c>
      <c r="S16" s="536"/>
      <c r="T16" s="536" t="str">
        <f>IF(AND('Mapa final'!$H$40="Alta",'Mapa final'!$L$40="Menor"),CONCATENATE("R",'Mapa final'!$A$40),"")</f>
        <v/>
      </c>
      <c r="U16" s="537"/>
      <c r="V16" s="553" t="str">
        <f>IF(AND('Mapa final'!$H$28="Alta",'Mapa final'!$L$28="Moderado"),CONCATENATE("R",'Mapa final'!$A$28),"")</f>
        <v/>
      </c>
      <c r="W16" s="554"/>
      <c r="X16" s="555" t="str">
        <f>IF(AND('Mapa final'!$H$34="Alta",'Mapa final'!$L$34="Moderado"),CONCATENATE("R",'Mapa final'!$A$34),"")</f>
        <v/>
      </c>
      <c r="Y16" s="555"/>
      <c r="Z16" s="555" t="str">
        <f>IF(AND('Mapa final'!$H$40="Alta",'Mapa final'!$L$40="Moderado"),CONCATENATE("R",'Mapa final'!$A$40),"")</f>
        <v/>
      </c>
      <c r="AA16" s="556"/>
      <c r="AB16" s="553" t="str">
        <f>IF(AND('Mapa final'!$H$28="Alta",'Mapa final'!$L$28="Mayor"),CONCATENATE("R",'Mapa final'!$A$28),"")</f>
        <v/>
      </c>
      <c r="AC16" s="554"/>
      <c r="AD16" s="555" t="str">
        <f>IF(AND('Mapa final'!$H$34="Alta",'Mapa final'!$L$34="Mayor"),CONCATENATE("R",'Mapa final'!$A$34),"")</f>
        <v/>
      </c>
      <c r="AE16" s="555"/>
      <c r="AF16" s="555" t="str">
        <f>IF(AND('Mapa final'!$H$40="Alta",'Mapa final'!$L$40="Mayor"),CONCATENATE("R",'Mapa final'!$A$40),"")</f>
        <v/>
      </c>
      <c r="AG16" s="556"/>
      <c r="AH16" s="544" t="str">
        <f>IF(AND('Mapa final'!$H$28="Alta",'Mapa final'!$L$28="Catastrófico"),CONCATENATE("R",'Mapa final'!$A$28),"")</f>
        <v/>
      </c>
      <c r="AI16" s="545"/>
      <c r="AJ16" s="545" t="str">
        <f>IF(AND('Mapa final'!$H$34="Alta",'Mapa final'!$L$34="Catastrófico"),CONCATENATE("R",'Mapa final'!$A$34),"")</f>
        <v/>
      </c>
      <c r="AK16" s="545"/>
      <c r="AL16" s="545" t="str">
        <f>IF(AND('Mapa final'!$H$40="Alta",'Mapa final'!$L$40="Catastrófico"),CONCATENATE("R",'Mapa final'!$A$40),"")</f>
        <v/>
      </c>
      <c r="AM16" s="546"/>
      <c r="AN16" s="70"/>
      <c r="AO16" s="589"/>
      <c r="AP16" s="590"/>
      <c r="AQ16" s="590"/>
      <c r="AR16" s="590"/>
      <c r="AS16" s="590"/>
      <c r="AT16" s="591"/>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row>
    <row r="17" spans="1:80" ht="15" customHeight="1" x14ac:dyDescent="0.35">
      <c r="A17" s="70"/>
      <c r="B17" s="575"/>
      <c r="C17" s="575"/>
      <c r="D17" s="576"/>
      <c r="E17" s="567"/>
      <c r="F17" s="568"/>
      <c r="G17" s="568"/>
      <c r="H17" s="568"/>
      <c r="I17" s="573"/>
      <c r="J17" s="535"/>
      <c r="K17" s="536"/>
      <c r="L17" s="536"/>
      <c r="M17" s="536"/>
      <c r="N17" s="536"/>
      <c r="O17" s="537"/>
      <c r="P17" s="535"/>
      <c r="Q17" s="536"/>
      <c r="R17" s="536"/>
      <c r="S17" s="536"/>
      <c r="T17" s="536"/>
      <c r="U17" s="537"/>
      <c r="V17" s="553"/>
      <c r="W17" s="554"/>
      <c r="X17" s="555"/>
      <c r="Y17" s="555"/>
      <c r="Z17" s="555"/>
      <c r="AA17" s="556"/>
      <c r="AB17" s="553"/>
      <c r="AC17" s="554"/>
      <c r="AD17" s="555"/>
      <c r="AE17" s="555"/>
      <c r="AF17" s="555"/>
      <c r="AG17" s="556"/>
      <c r="AH17" s="544"/>
      <c r="AI17" s="545"/>
      <c r="AJ17" s="545"/>
      <c r="AK17" s="545"/>
      <c r="AL17" s="545"/>
      <c r="AM17" s="546"/>
      <c r="AN17" s="70"/>
      <c r="AO17" s="589"/>
      <c r="AP17" s="590"/>
      <c r="AQ17" s="590"/>
      <c r="AR17" s="590"/>
      <c r="AS17" s="590"/>
      <c r="AT17" s="591"/>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row>
    <row r="18" spans="1:80" ht="15" customHeight="1" x14ac:dyDescent="0.35">
      <c r="A18" s="70"/>
      <c r="B18" s="575"/>
      <c r="C18" s="575"/>
      <c r="D18" s="576"/>
      <c r="E18" s="567"/>
      <c r="F18" s="568"/>
      <c r="G18" s="568"/>
      <c r="H18" s="568"/>
      <c r="I18" s="573"/>
      <c r="J18" s="535" t="str">
        <f>IF(AND('Mapa final'!$H$46="Alta",'Mapa final'!$L$46="Leve"),CONCATENATE("R",'Mapa final'!$A$46),"")</f>
        <v/>
      </c>
      <c r="K18" s="536"/>
      <c r="L18" s="536" t="str">
        <f>IF(AND('Mapa final'!$H$52="Alta",'Mapa final'!$L$52="Leve"),CONCATENATE("R",'Mapa final'!$A$52),"")</f>
        <v/>
      </c>
      <c r="M18" s="536"/>
      <c r="N18" s="536" t="str">
        <f>IF(AND('Mapa final'!$H$58="Alta",'Mapa final'!$L$58="Leve"),CONCATENATE("R",'Mapa final'!$A$58),"")</f>
        <v/>
      </c>
      <c r="O18" s="537"/>
      <c r="P18" s="535" t="str">
        <f>IF(AND('Mapa final'!$H$46="Alta",'Mapa final'!$L$46="Menor"),CONCATENATE("R",'Mapa final'!$A$46),"")</f>
        <v/>
      </c>
      <c r="Q18" s="536"/>
      <c r="R18" s="536" t="str">
        <f>IF(AND('Mapa final'!$H$52="Alta",'Mapa final'!$L$52="Menor"),CONCATENATE("R",'Mapa final'!$A$52),"")</f>
        <v/>
      </c>
      <c r="S18" s="536"/>
      <c r="T18" s="536" t="str">
        <f>IF(AND('Mapa final'!$H$58="Alta",'Mapa final'!$L$58="Menor"),CONCATENATE("R",'Mapa final'!$A$58),"")</f>
        <v/>
      </c>
      <c r="U18" s="537"/>
      <c r="V18" s="553" t="str">
        <f>IF(AND('Mapa final'!$H$46="Alta",'Mapa final'!$L$46="Moderado"),CONCATENATE("R",'Mapa final'!$A$46),"")</f>
        <v/>
      </c>
      <c r="W18" s="554"/>
      <c r="X18" s="555" t="str">
        <f>IF(AND('Mapa final'!$H$52="Alta",'Mapa final'!$L$52="Moderado"),CONCATENATE("R",'Mapa final'!$A$52),"")</f>
        <v/>
      </c>
      <c r="Y18" s="555"/>
      <c r="Z18" s="555" t="str">
        <f>IF(AND('Mapa final'!$H$58="Alta",'Mapa final'!$L$58="Moderado"),CONCATENATE("R",'Mapa final'!$A$58),"")</f>
        <v/>
      </c>
      <c r="AA18" s="556"/>
      <c r="AB18" s="553" t="str">
        <f>IF(AND('Mapa final'!$H$46="Alta",'Mapa final'!$L$46="Mayor"),CONCATENATE("R",'Mapa final'!$A$46),"")</f>
        <v/>
      </c>
      <c r="AC18" s="554"/>
      <c r="AD18" s="555" t="str">
        <f>IF(AND('Mapa final'!$H$52="Alta",'Mapa final'!$L$52="Mayor"),CONCATENATE("R",'Mapa final'!$A$52),"")</f>
        <v/>
      </c>
      <c r="AE18" s="555"/>
      <c r="AF18" s="555" t="str">
        <f>IF(AND('Mapa final'!$H$58="Alta",'Mapa final'!$L$58="Mayor"),CONCATENATE("R",'Mapa final'!$A$58),"")</f>
        <v/>
      </c>
      <c r="AG18" s="556"/>
      <c r="AH18" s="544" t="str">
        <f>IF(AND('Mapa final'!$H$46="Alta",'Mapa final'!$L$46="Catastrófico"),CONCATENATE("R",'Mapa final'!$A$46),"")</f>
        <v/>
      </c>
      <c r="AI18" s="545"/>
      <c r="AJ18" s="545" t="str">
        <f>IF(AND('Mapa final'!$H$52="Alta",'Mapa final'!$L$52="Catastrófico"),CONCATENATE("R",'Mapa final'!$A$52),"")</f>
        <v/>
      </c>
      <c r="AK18" s="545"/>
      <c r="AL18" s="545" t="str">
        <f>IF(AND('Mapa final'!$H$58="Alta",'Mapa final'!$L$58="Catastrófico"),CONCATENATE("R",'Mapa final'!$A$58),"")</f>
        <v/>
      </c>
      <c r="AM18" s="546"/>
      <c r="AN18" s="70"/>
      <c r="AO18" s="589"/>
      <c r="AP18" s="590"/>
      <c r="AQ18" s="590"/>
      <c r="AR18" s="590"/>
      <c r="AS18" s="590"/>
      <c r="AT18" s="591"/>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row>
    <row r="19" spans="1:80" ht="15" customHeight="1" x14ac:dyDescent="0.35">
      <c r="A19" s="70"/>
      <c r="B19" s="575"/>
      <c r="C19" s="575"/>
      <c r="D19" s="576"/>
      <c r="E19" s="567"/>
      <c r="F19" s="568"/>
      <c r="G19" s="568"/>
      <c r="H19" s="568"/>
      <c r="I19" s="573"/>
      <c r="J19" s="535"/>
      <c r="K19" s="536"/>
      <c r="L19" s="536"/>
      <c r="M19" s="536"/>
      <c r="N19" s="536"/>
      <c r="O19" s="537"/>
      <c r="P19" s="535"/>
      <c r="Q19" s="536"/>
      <c r="R19" s="536"/>
      <c r="S19" s="536"/>
      <c r="T19" s="536"/>
      <c r="U19" s="537"/>
      <c r="V19" s="553"/>
      <c r="W19" s="554"/>
      <c r="X19" s="555"/>
      <c r="Y19" s="555"/>
      <c r="Z19" s="555"/>
      <c r="AA19" s="556"/>
      <c r="AB19" s="553"/>
      <c r="AC19" s="554"/>
      <c r="AD19" s="555"/>
      <c r="AE19" s="555"/>
      <c r="AF19" s="555"/>
      <c r="AG19" s="556"/>
      <c r="AH19" s="544"/>
      <c r="AI19" s="545"/>
      <c r="AJ19" s="545"/>
      <c r="AK19" s="545"/>
      <c r="AL19" s="545"/>
      <c r="AM19" s="546"/>
      <c r="AN19" s="70"/>
      <c r="AO19" s="589"/>
      <c r="AP19" s="590"/>
      <c r="AQ19" s="590"/>
      <c r="AR19" s="590"/>
      <c r="AS19" s="590"/>
      <c r="AT19" s="591"/>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row>
    <row r="20" spans="1:80" ht="15" customHeight="1" x14ac:dyDescent="0.35">
      <c r="A20" s="70"/>
      <c r="B20" s="575"/>
      <c r="C20" s="575"/>
      <c r="D20" s="576"/>
      <c r="E20" s="567"/>
      <c r="F20" s="568"/>
      <c r="G20" s="568"/>
      <c r="H20" s="568"/>
      <c r="I20" s="573"/>
      <c r="J20" s="535" t="str">
        <f>IF(AND('Mapa final'!$H$64="Alta",'Mapa final'!$L$64="Leve"),CONCATENATE("R",'Mapa final'!$A$64),"")</f>
        <v/>
      </c>
      <c r="K20" s="536"/>
      <c r="L20" s="536" t="str">
        <f>IF(AND('Mapa final'!$H$70="Alta",'Mapa final'!$L$70="Leve"),CONCATENATE("R",'Mapa final'!$A$70),"")</f>
        <v/>
      </c>
      <c r="M20" s="536"/>
      <c r="N20" s="536" t="str">
        <f>IF(AND('Mapa final'!$H$76="Alta",'Mapa final'!$L$76="Leve"),CONCATENATE("R",'Mapa final'!$A$76),"")</f>
        <v/>
      </c>
      <c r="O20" s="537"/>
      <c r="P20" s="535" t="str">
        <f>IF(AND('Mapa final'!$H$64="Alta",'Mapa final'!$L$64="Menor"),CONCATENATE("R",'Mapa final'!$A$64),"")</f>
        <v/>
      </c>
      <c r="Q20" s="536"/>
      <c r="R20" s="536" t="str">
        <f>IF(AND('Mapa final'!$H$70="Alta",'Mapa final'!$L$70="Menor"),CONCATENATE("R",'Mapa final'!$A$70),"")</f>
        <v/>
      </c>
      <c r="S20" s="536"/>
      <c r="T20" s="536" t="str">
        <f>IF(AND('Mapa final'!$H$76="Alta",'Mapa final'!$L$76="Menor"),CONCATENATE("R",'Mapa final'!$A$76),"")</f>
        <v/>
      </c>
      <c r="U20" s="537"/>
      <c r="V20" s="553" t="str">
        <f>IF(AND('Mapa final'!$H$64="Alta",'Mapa final'!$L$64="Moderado"),CONCATENATE("R",'Mapa final'!$A$64),"")</f>
        <v/>
      </c>
      <c r="W20" s="554"/>
      <c r="X20" s="555" t="str">
        <f>IF(AND('Mapa final'!$H$70="Alta",'Mapa final'!$L$70="Moderado"),CONCATENATE("R",'Mapa final'!$A$70),"")</f>
        <v/>
      </c>
      <c r="Y20" s="555"/>
      <c r="Z20" s="555" t="str">
        <f>IF(AND('Mapa final'!$H$76="Alta",'Mapa final'!$L$76="Moderado"),CONCATENATE("R",'Mapa final'!$A$76),"")</f>
        <v/>
      </c>
      <c r="AA20" s="556"/>
      <c r="AB20" s="553" t="str">
        <f>IF(AND('Mapa final'!$H$64="Alta",'Mapa final'!$L$64="Mayor"),CONCATENATE("R",'Mapa final'!$A$64),"")</f>
        <v/>
      </c>
      <c r="AC20" s="554"/>
      <c r="AD20" s="555" t="str">
        <f>IF(AND('Mapa final'!$H$70="Alta",'Mapa final'!$L$70="Mayor"),CONCATENATE("R",'Mapa final'!$A$70),"")</f>
        <v/>
      </c>
      <c r="AE20" s="555"/>
      <c r="AF20" s="555" t="str">
        <f>IF(AND('Mapa final'!$H$76="Alta",'Mapa final'!$L$76="Mayor"),CONCATENATE("R",'Mapa final'!$A$76),"")</f>
        <v/>
      </c>
      <c r="AG20" s="556"/>
      <c r="AH20" s="544" t="str">
        <f>IF(AND('Mapa final'!$H$64="Alta",'Mapa final'!$L$64="Catastrófico"),CONCATENATE("R",'Mapa final'!$A$64),"")</f>
        <v/>
      </c>
      <c r="AI20" s="545"/>
      <c r="AJ20" s="545" t="str">
        <f>IF(AND('Mapa final'!$H$70="Alta",'Mapa final'!$L$70="Catastrófico"),CONCATENATE("R",'Mapa final'!$A$70),"")</f>
        <v/>
      </c>
      <c r="AK20" s="545"/>
      <c r="AL20" s="545" t="str">
        <f>IF(AND('Mapa final'!$H$76="Alta",'Mapa final'!$L$76="Catastrófico"),CONCATENATE("R",'Mapa final'!$A$76),"")</f>
        <v/>
      </c>
      <c r="AM20" s="546"/>
      <c r="AN20" s="70"/>
      <c r="AO20" s="589"/>
      <c r="AP20" s="590"/>
      <c r="AQ20" s="590"/>
      <c r="AR20" s="590"/>
      <c r="AS20" s="590"/>
      <c r="AT20" s="591"/>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row>
    <row r="21" spans="1:80" ht="15.75" customHeight="1" thickBot="1" x14ac:dyDescent="0.4">
      <c r="A21" s="70"/>
      <c r="B21" s="575"/>
      <c r="C21" s="575"/>
      <c r="D21" s="576"/>
      <c r="E21" s="570"/>
      <c r="F21" s="571"/>
      <c r="G21" s="571"/>
      <c r="H21" s="571"/>
      <c r="I21" s="571"/>
      <c r="J21" s="538"/>
      <c r="K21" s="539"/>
      <c r="L21" s="539"/>
      <c r="M21" s="539"/>
      <c r="N21" s="539"/>
      <c r="O21" s="540"/>
      <c r="P21" s="538"/>
      <c r="Q21" s="539"/>
      <c r="R21" s="539"/>
      <c r="S21" s="539"/>
      <c r="T21" s="539"/>
      <c r="U21" s="540"/>
      <c r="V21" s="557"/>
      <c r="W21" s="558"/>
      <c r="X21" s="558"/>
      <c r="Y21" s="558"/>
      <c r="Z21" s="558"/>
      <c r="AA21" s="559"/>
      <c r="AB21" s="557"/>
      <c r="AC21" s="558"/>
      <c r="AD21" s="558"/>
      <c r="AE21" s="558"/>
      <c r="AF21" s="558"/>
      <c r="AG21" s="559"/>
      <c r="AH21" s="547"/>
      <c r="AI21" s="548"/>
      <c r="AJ21" s="548"/>
      <c r="AK21" s="548"/>
      <c r="AL21" s="548"/>
      <c r="AM21" s="549"/>
      <c r="AN21" s="70"/>
      <c r="AO21" s="592"/>
      <c r="AP21" s="593"/>
      <c r="AQ21" s="593"/>
      <c r="AR21" s="593"/>
      <c r="AS21" s="593"/>
      <c r="AT21" s="594"/>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row>
    <row r="22" spans="1:80" x14ac:dyDescent="0.35">
      <c r="A22" s="70"/>
      <c r="B22" s="575"/>
      <c r="C22" s="575"/>
      <c r="D22" s="576"/>
      <c r="E22" s="564" t="s">
        <v>114</v>
      </c>
      <c r="F22" s="565"/>
      <c r="G22" s="565"/>
      <c r="H22" s="565"/>
      <c r="I22" s="566"/>
      <c r="J22" s="541" t="str">
        <f>IF(AND('Mapa final'!$H$10="Media",'Mapa final'!$L$10="Leve"),CONCATENATE("R",'Mapa final'!$A$10),"")</f>
        <v/>
      </c>
      <c r="K22" s="542"/>
      <c r="L22" s="542" t="str">
        <f>IF(AND('Mapa final'!$H$16="Media",'Mapa final'!$L$16="Leve"),CONCATENATE("R",'Mapa final'!$A$16),"")</f>
        <v/>
      </c>
      <c r="M22" s="542"/>
      <c r="N22" s="542" t="str">
        <f>IF(AND('Mapa final'!$H$22="Media",'Mapa final'!$L$22="Leve"),CONCATENATE("R",'Mapa final'!$A$22),"")</f>
        <v/>
      </c>
      <c r="O22" s="543"/>
      <c r="P22" s="541" t="str">
        <f>IF(AND('Mapa final'!$H$10="Media",'Mapa final'!$L$10="Menor"),CONCATENATE("R",'Mapa final'!$A$10),"")</f>
        <v/>
      </c>
      <c r="Q22" s="542"/>
      <c r="R22" s="542" t="str">
        <f>IF(AND('Mapa final'!$H$16="Media",'Mapa final'!$L$16="Menor"),CONCATENATE("R",'Mapa final'!$A$16),"")</f>
        <v/>
      </c>
      <c r="S22" s="542"/>
      <c r="T22" s="542" t="str">
        <f>IF(AND('Mapa final'!$H$22="Media",'Mapa final'!$L$22="Menor"),CONCATENATE("R",'Mapa final'!$A$22),"")</f>
        <v/>
      </c>
      <c r="U22" s="543"/>
      <c r="V22" s="541" t="str">
        <f>IF(AND('Mapa final'!$H$10="Media",'Mapa final'!$L$10="Moderado"),CONCATENATE("R",'Mapa final'!$A$10),"")</f>
        <v/>
      </c>
      <c r="W22" s="542"/>
      <c r="X22" s="542" t="str">
        <f>IF(AND('Mapa final'!$H$16="Media",'Mapa final'!$L$16="Moderado"),CONCATENATE("R",'Mapa final'!$A$16),"")</f>
        <v/>
      </c>
      <c r="Y22" s="542"/>
      <c r="Z22" s="542" t="str">
        <f>IF(AND('Mapa final'!$H$22="Media",'Mapa final'!$L$22="Moderado"),CONCATENATE("R",'Mapa final'!$A$22),"")</f>
        <v/>
      </c>
      <c r="AA22" s="543"/>
      <c r="AB22" s="560" t="str">
        <f>IF(AND('Mapa final'!$H$10="Media",'Mapa final'!$L$10="Mayor"),CONCATENATE("R",'Mapa final'!$A$10),"")</f>
        <v/>
      </c>
      <c r="AC22" s="561"/>
      <c r="AD22" s="561" t="str">
        <f>IF(AND('Mapa final'!$H$16="Media",'Mapa final'!$L$16="Mayor"),CONCATENATE("R",'Mapa final'!$A$16),"")</f>
        <v/>
      </c>
      <c r="AE22" s="561"/>
      <c r="AF22" s="561" t="str">
        <f>IF(AND('Mapa final'!$H$22="Media",'Mapa final'!$L$22="Mayor"),CONCATENATE("R",'Mapa final'!$A$22),"")</f>
        <v/>
      </c>
      <c r="AG22" s="562"/>
      <c r="AH22" s="550" t="str">
        <f>IF(AND('Mapa final'!$H$10="Media",'Mapa final'!$L$10="Catastrófico"),CONCATENATE("R",'Mapa final'!$A$10),"")</f>
        <v/>
      </c>
      <c r="AI22" s="551"/>
      <c r="AJ22" s="551" t="str">
        <f>IF(AND('Mapa final'!$H$16="Media",'Mapa final'!$L$16="Catastrófico"),CONCATENATE("R",'Mapa final'!$A$16),"")</f>
        <v/>
      </c>
      <c r="AK22" s="551"/>
      <c r="AL22" s="551" t="str">
        <f>IF(AND('Mapa final'!$H$22="Media",'Mapa final'!$L$22="Catastrófico"),CONCATENATE("R",'Mapa final'!$A$22),"")</f>
        <v/>
      </c>
      <c r="AM22" s="552"/>
      <c r="AN22" s="70"/>
      <c r="AO22" s="595" t="s">
        <v>78</v>
      </c>
      <c r="AP22" s="596"/>
      <c r="AQ22" s="596"/>
      <c r="AR22" s="596"/>
      <c r="AS22" s="596"/>
      <c r="AT22" s="597"/>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row>
    <row r="23" spans="1:80" x14ac:dyDescent="0.35">
      <c r="A23" s="70"/>
      <c r="B23" s="575"/>
      <c r="C23" s="575"/>
      <c r="D23" s="576"/>
      <c r="E23" s="567"/>
      <c r="F23" s="568"/>
      <c r="G23" s="568"/>
      <c r="H23" s="568"/>
      <c r="I23" s="569"/>
      <c r="J23" s="535"/>
      <c r="K23" s="536"/>
      <c r="L23" s="536"/>
      <c r="M23" s="536"/>
      <c r="N23" s="536"/>
      <c r="O23" s="537"/>
      <c r="P23" s="535"/>
      <c r="Q23" s="536"/>
      <c r="R23" s="536"/>
      <c r="S23" s="536"/>
      <c r="T23" s="536"/>
      <c r="U23" s="537"/>
      <c r="V23" s="535"/>
      <c r="W23" s="536"/>
      <c r="X23" s="536"/>
      <c r="Y23" s="536"/>
      <c r="Z23" s="536"/>
      <c r="AA23" s="537"/>
      <c r="AB23" s="553"/>
      <c r="AC23" s="554"/>
      <c r="AD23" s="554"/>
      <c r="AE23" s="554"/>
      <c r="AF23" s="554"/>
      <c r="AG23" s="556"/>
      <c r="AH23" s="544"/>
      <c r="AI23" s="545"/>
      <c r="AJ23" s="545"/>
      <c r="AK23" s="545"/>
      <c r="AL23" s="545"/>
      <c r="AM23" s="546"/>
      <c r="AN23" s="70"/>
      <c r="AO23" s="598"/>
      <c r="AP23" s="599"/>
      <c r="AQ23" s="599"/>
      <c r="AR23" s="599"/>
      <c r="AS23" s="599"/>
      <c r="AT23" s="60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row>
    <row r="24" spans="1:80" x14ac:dyDescent="0.35">
      <c r="A24" s="70"/>
      <c r="B24" s="575"/>
      <c r="C24" s="575"/>
      <c r="D24" s="576"/>
      <c r="E24" s="567"/>
      <c r="F24" s="568"/>
      <c r="G24" s="568"/>
      <c r="H24" s="568"/>
      <c r="I24" s="569"/>
      <c r="J24" s="535" t="str">
        <f>IF(AND('Mapa final'!$H$28="Media",'Mapa final'!$L$28="Leve"),CONCATENATE("R",'Mapa final'!$A$28),"")</f>
        <v/>
      </c>
      <c r="K24" s="536"/>
      <c r="L24" s="536" t="str">
        <f>IF(AND('Mapa final'!$H$34="Media",'Mapa final'!$L$34="Leve"),CONCATENATE("R",'Mapa final'!$A$34),"")</f>
        <v/>
      </c>
      <c r="M24" s="536"/>
      <c r="N24" s="536" t="str">
        <f>IF(AND('Mapa final'!$H$40="Media",'Mapa final'!$L$40="Leve"),CONCATENATE("R",'Mapa final'!$A$40),"")</f>
        <v/>
      </c>
      <c r="O24" s="537"/>
      <c r="P24" s="535" t="str">
        <f>IF(AND('Mapa final'!$H$28="Media",'Mapa final'!$L$28="Menor"),CONCATENATE("R",'Mapa final'!$A$28),"")</f>
        <v/>
      </c>
      <c r="Q24" s="536"/>
      <c r="R24" s="536" t="str">
        <f>IF(AND('Mapa final'!$H$34="Media",'Mapa final'!$L$34="Menor"),CONCATENATE("R",'Mapa final'!$A$34),"")</f>
        <v/>
      </c>
      <c r="S24" s="536"/>
      <c r="T24" s="536" t="str">
        <f>IF(AND('Mapa final'!$H$40="Media",'Mapa final'!$L$40="Menor"),CONCATENATE("R",'Mapa final'!$A$40),"")</f>
        <v/>
      </c>
      <c r="U24" s="537"/>
      <c r="V24" s="535" t="str">
        <f>IF(AND('Mapa final'!$H$28="Media",'Mapa final'!$L$28="Moderado"),CONCATENATE("R",'Mapa final'!$A$28),"")</f>
        <v/>
      </c>
      <c r="W24" s="536"/>
      <c r="X24" s="536" t="str">
        <f>IF(AND('Mapa final'!$H$34="Media",'Mapa final'!$L$34="Moderado"),CONCATENATE("R",'Mapa final'!$A$34),"")</f>
        <v/>
      </c>
      <c r="Y24" s="536"/>
      <c r="Z24" s="536" t="str">
        <f>IF(AND('Mapa final'!$H$40="Media",'Mapa final'!$L$40="Moderado"),CONCATENATE("R",'Mapa final'!$A$40),"")</f>
        <v/>
      </c>
      <c r="AA24" s="537"/>
      <c r="AB24" s="553" t="str">
        <f>IF(AND('Mapa final'!$H$28="Media",'Mapa final'!$L$28="Mayor"),CONCATENATE("R",'Mapa final'!$A$28),"")</f>
        <v/>
      </c>
      <c r="AC24" s="554"/>
      <c r="AD24" s="555" t="str">
        <f>IF(AND('Mapa final'!$H$34="Media",'Mapa final'!$L$34="Mayor"),CONCATENATE("R",'Mapa final'!$A$34),"")</f>
        <v/>
      </c>
      <c r="AE24" s="555"/>
      <c r="AF24" s="555" t="str">
        <f>IF(AND('Mapa final'!$H$40="Media",'Mapa final'!$L$40="Mayor"),CONCATENATE("R",'Mapa final'!$A$40),"")</f>
        <v/>
      </c>
      <c r="AG24" s="556"/>
      <c r="AH24" s="544" t="str">
        <f>IF(AND('Mapa final'!$H$28="Media",'Mapa final'!$L$28="Catastrófico"),CONCATENATE("R",'Mapa final'!$A$28),"")</f>
        <v/>
      </c>
      <c r="AI24" s="545"/>
      <c r="AJ24" s="545" t="str">
        <f>IF(AND('Mapa final'!$H$34="Media",'Mapa final'!$L$34="Catastrófico"),CONCATENATE("R",'Mapa final'!$A$34),"")</f>
        <v/>
      </c>
      <c r="AK24" s="545"/>
      <c r="AL24" s="545" t="str">
        <f>IF(AND('Mapa final'!$H$40="Media",'Mapa final'!$L$40="Catastrófico"),CONCATENATE("R",'Mapa final'!$A$40),"")</f>
        <v/>
      </c>
      <c r="AM24" s="546"/>
      <c r="AN24" s="70"/>
      <c r="AO24" s="598"/>
      <c r="AP24" s="599"/>
      <c r="AQ24" s="599"/>
      <c r="AR24" s="599"/>
      <c r="AS24" s="599"/>
      <c r="AT24" s="60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row>
    <row r="25" spans="1:80" x14ac:dyDescent="0.35">
      <c r="A25" s="70"/>
      <c r="B25" s="575"/>
      <c r="C25" s="575"/>
      <c r="D25" s="576"/>
      <c r="E25" s="567"/>
      <c r="F25" s="568"/>
      <c r="G25" s="568"/>
      <c r="H25" s="568"/>
      <c r="I25" s="569"/>
      <c r="J25" s="535"/>
      <c r="K25" s="536"/>
      <c r="L25" s="536"/>
      <c r="M25" s="536"/>
      <c r="N25" s="536"/>
      <c r="O25" s="537"/>
      <c r="P25" s="535"/>
      <c r="Q25" s="536"/>
      <c r="R25" s="536"/>
      <c r="S25" s="536"/>
      <c r="T25" s="536"/>
      <c r="U25" s="537"/>
      <c r="V25" s="535"/>
      <c r="W25" s="536"/>
      <c r="X25" s="536"/>
      <c r="Y25" s="536"/>
      <c r="Z25" s="536"/>
      <c r="AA25" s="537"/>
      <c r="AB25" s="553"/>
      <c r="AC25" s="554"/>
      <c r="AD25" s="555"/>
      <c r="AE25" s="555"/>
      <c r="AF25" s="555"/>
      <c r="AG25" s="556"/>
      <c r="AH25" s="544"/>
      <c r="AI25" s="545"/>
      <c r="AJ25" s="545"/>
      <c r="AK25" s="545"/>
      <c r="AL25" s="545"/>
      <c r="AM25" s="546"/>
      <c r="AN25" s="70"/>
      <c r="AO25" s="598"/>
      <c r="AP25" s="599"/>
      <c r="AQ25" s="599"/>
      <c r="AR25" s="599"/>
      <c r="AS25" s="599"/>
      <c r="AT25" s="60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row>
    <row r="26" spans="1:80" x14ac:dyDescent="0.35">
      <c r="A26" s="70"/>
      <c r="B26" s="575"/>
      <c r="C26" s="575"/>
      <c r="D26" s="576"/>
      <c r="E26" s="567"/>
      <c r="F26" s="568"/>
      <c r="G26" s="568"/>
      <c r="H26" s="568"/>
      <c r="I26" s="569"/>
      <c r="J26" s="535" t="str">
        <f>IF(AND('Mapa final'!$H$46="Media",'Mapa final'!$L$46="Leve"),CONCATENATE("R",'Mapa final'!$A$46),"")</f>
        <v/>
      </c>
      <c r="K26" s="536"/>
      <c r="L26" s="536" t="str">
        <f>IF(AND('Mapa final'!$H$52="Media",'Mapa final'!$L$52="Leve"),CONCATENATE("R",'Mapa final'!$A$52),"")</f>
        <v/>
      </c>
      <c r="M26" s="536"/>
      <c r="N26" s="536" t="str">
        <f>IF(AND('Mapa final'!$H$58="Media",'Mapa final'!$L$58="Leve"),CONCATENATE("R",'Mapa final'!$A$58),"")</f>
        <v/>
      </c>
      <c r="O26" s="537"/>
      <c r="P26" s="535" t="str">
        <f>IF(AND('Mapa final'!$H$46="Media",'Mapa final'!$L$46="Menor"),CONCATENATE("R",'Mapa final'!$A$46),"")</f>
        <v/>
      </c>
      <c r="Q26" s="536"/>
      <c r="R26" s="536" t="str">
        <f>IF(AND('Mapa final'!$H$52="Media",'Mapa final'!$L$52="Menor"),CONCATENATE("R",'Mapa final'!$A$52),"")</f>
        <v/>
      </c>
      <c r="S26" s="536"/>
      <c r="T26" s="536" t="str">
        <f>IF(AND('Mapa final'!$H$58="Media",'Mapa final'!$L$58="Menor"),CONCATENATE("R",'Mapa final'!$A$58),"")</f>
        <v/>
      </c>
      <c r="U26" s="537"/>
      <c r="V26" s="535" t="str">
        <f>IF(AND('Mapa final'!$H$46="Media",'Mapa final'!$L$46="Moderado"),CONCATENATE("R",'Mapa final'!$A$46),"")</f>
        <v/>
      </c>
      <c r="W26" s="536"/>
      <c r="X26" s="536" t="str">
        <f>IF(AND('Mapa final'!$H$52="Media",'Mapa final'!$L$52="Moderado"),CONCATENATE("R",'Mapa final'!$A$52),"")</f>
        <v/>
      </c>
      <c r="Y26" s="536"/>
      <c r="Z26" s="536" t="str">
        <f>IF(AND('Mapa final'!$H$58="Media",'Mapa final'!$L$58="Moderado"),CONCATENATE("R",'Mapa final'!$A$58),"")</f>
        <v/>
      </c>
      <c r="AA26" s="537"/>
      <c r="AB26" s="553" t="str">
        <f>IF(AND('Mapa final'!$H$46="Media",'Mapa final'!$L$46="Mayor"),CONCATENATE("R",'Mapa final'!$A$46),"")</f>
        <v/>
      </c>
      <c r="AC26" s="554"/>
      <c r="AD26" s="555" t="str">
        <f>IF(AND('Mapa final'!$H$52="Media",'Mapa final'!$L$52="Mayor"),CONCATENATE("R",'Mapa final'!$A$52),"")</f>
        <v/>
      </c>
      <c r="AE26" s="555"/>
      <c r="AF26" s="555" t="str">
        <f>IF(AND('Mapa final'!$H$58="Media",'Mapa final'!$L$58="Mayor"),CONCATENATE("R",'Mapa final'!$A$58),"")</f>
        <v/>
      </c>
      <c r="AG26" s="556"/>
      <c r="AH26" s="544" t="str">
        <f>IF(AND('Mapa final'!$H$46="Media",'Mapa final'!$L$46="Catastrófico"),CONCATENATE("R",'Mapa final'!$A$46),"")</f>
        <v/>
      </c>
      <c r="AI26" s="545"/>
      <c r="AJ26" s="545" t="str">
        <f>IF(AND('Mapa final'!$H$52="Media",'Mapa final'!$L$52="Catastrófico"),CONCATENATE("R",'Mapa final'!$A$52),"")</f>
        <v/>
      </c>
      <c r="AK26" s="545"/>
      <c r="AL26" s="545" t="str">
        <f>IF(AND('Mapa final'!$H$58="Media",'Mapa final'!$L$58="Catastrófico"),CONCATENATE("R",'Mapa final'!$A$58),"")</f>
        <v/>
      </c>
      <c r="AM26" s="546"/>
      <c r="AN26" s="70"/>
      <c r="AO26" s="598"/>
      <c r="AP26" s="599"/>
      <c r="AQ26" s="599"/>
      <c r="AR26" s="599"/>
      <c r="AS26" s="599"/>
      <c r="AT26" s="60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row>
    <row r="27" spans="1:80" x14ac:dyDescent="0.35">
      <c r="A27" s="70"/>
      <c r="B27" s="575"/>
      <c r="C27" s="575"/>
      <c r="D27" s="576"/>
      <c r="E27" s="567"/>
      <c r="F27" s="568"/>
      <c r="G27" s="568"/>
      <c r="H27" s="568"/>
      <c r="I27" s="569"/>
      <c r="J27" s="535"/>
      <c r="K27" s="536"/>
      <c r="L27" s="536"/>
      <c r="M27" s="536"/>
      <c r="N27" s="536"/>
      <c r="O27" s="537"/>
      <c r="P27" s="535"/>
      <c r="Q27" s="536"/>
      <c r="R27" s="536"/>
      <c r="S27" s="536"/>
      <c r="T27" s="536"/>
      <c r="U27" s="537"/>
      <c r="V27" s="535"/>
      <c r="W27" s="536"/>
      <c r="X27" s="536"/>
      <c r="Y27" s="536"/>
      <c r="Z27" s="536"/>
      <c r="AA27" s="537"/>
      <c r="AB27" s="553"/>
      <c r="AC27" s="554"/>
      <c r="AD27" s="555"/>
      <c r="AE27" s="555"/>
      <c r="AF27" s="555"/>
      <c r="AG27" s="556"/>
      <c r="AH27" s="544"/>
      <c r="AI27" s="545"/>
      <c r="AJ27" s="545"/>
      <c r="AK27" s="545"/>
      <c r="AL27" s="545"/>
      <c r="AM27" s="546"/>
      <c r="AN27" s="70"/>
      <c r="AO27" s="598"/>
      <c r="AP27" s="599"/>
      <c r="AQ27" s="599"/>
      <c r="AR27" s="599"/>
      <c r="AS27" s="599"/>
      <c r="AT27" s="60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row>
    <row r="28" spans="1:80" x14ac:dyDescent="0.35">
      <c r="A28" s="70"/>
      <c r="B28" s="575"/>
      <c r="C28" s="575"/>
      <c r="D28" s="576"/>
      <c r="E28" s="567"/>
      <c r="F28" s="568"/>
      <c r="G28" s="568"/>
      <c r="H28" s="568"/>
      <c r="I28" s="569"/>
      <c r="J28" s="535" t="str">
        <f>IF(AND('Mapa final'!$H$64="Media",'Mapa final'!$L$64="Leve"),CONCATENATE("R",'Mapa final'!$A$64),"")</f>
        <v/>
      </c>
      <c r="K28" s="536"/>
      <c r="L28" s="536" t="str">
        <f>IF(AND('Mapa final'!$H$70="Media",'Mapa final'!$L$70="Leve"),CONCATENATE("R",'Mapa final'!$A$70),"")</f>
        <v/>
      </c>
      <c r="M28" s="536"/>
      <c r="N28" s="536" t="str">
        <f>IF(AND('Mapa final'!$H$76="Media",'Mapa final'!$L$76="Leve"),CONCATENATE("R",'Mapa final'!$A$76),"")</f>
        <v/>
      </c>
      <c r="O28" s="537"/>
      <c r="P28" s="535" t="str">
        <f>IF(AND('Mapa final'!$H$64="Media",'Mapa final'!$L$64="Menor"),CONCATENATE("R",'Mapa final'!$A$64),"")</f>
        <v/>
      </c>
      <c r="Q28" s="536"/>
      <c r="R28" s="536" t="str">
        <f>IF(AND('Mapa final'!$H$70="Media",'Mapa final'!$L$70="Menor"),CONCATENATE("R",'Mapa final'!$A$70),"")</f>
        <v/>
      </c>
      <c r="S28" s="536"/>
      <c r="T28" s="536" t="str">
        <f>IF(AND('Mapa final'!$H$76="Media",'Mapa final'!$L$76="Menor"),CONCATENATE("R",'Mapa final'!$A$76),"")</f>
        <v/>
      </c>
      <c r="U28" s="537"/>
      <c r="V28" s="535" t="str">
        <f>IF(AND('Mapa final'!$H$64="Media",'Mapa final'!$L$64="Moderado"),CONCATENATE("R",'Mapa final'!$A$64),"")</f>
        <v/>
      </c>
      <c r="W28" s="536"/>
      <c r="X28" s="536" t="str">
        <f>IF(AND('Mapa final'!$H$70="Media",'Mapa final'!$L$70="Moderado"),CONCATENATE("R",'Mapa final'!$A$70),"")</f>
        <v/>
      </c>
      <c r="Y28" s="536"/>
      <c r="Z28" s="536" t="str">
        <f>IF(AND('Mapa final'!$H$76="Media",'Mapa final'!$L$76="Moderado"),CONCATENATE("R",'Mapa final'!$A$76),"")</f>
        <v/>
      </c>
      <c r="AA28" s="537"/>
      <c r="AB28" s="553" t="str">
        <f>IF(AND('Mapa final'!$H$64="Media",'Mapa final'!$L$64="Mayor"),CONCATENATE("R",'Mapa final'!$A$64),"")</f>
        <v/>
      </c>
      <c r="AC28" s="554"/>
      <c r="AD28" s="555" t="str">
        <f>IF(AND('Mapa final'!$H$70="Media",'Mapa final'!$L$70="Mayor"),CONCATENATE("R",'Mapa final'!$A$70),"")</f>
        <v/>
      </c>
      <c r="AE28" s="555"/>
      <c r="AF28" s="555" t="str">
        <f>IF(AND('Mapa final'!$H$76="Media",'Mapa final'!$L$76="Mayor"),CONCATENATE("R",'Mapa final'!$A$76),"")</f>
        <v/>
      </c>
      <c r="AG28" s="556"/>
      <c r="AH28" s="544" t="str">
        <f>IF(AND('Mapa final'!$H$64="Media",'Mapa final'!$L$64="Catastrófico"),CONCATENATE("R",'Mapa final'!$A$64),"")</f>
        <v/>
      </c>
      <c r="AI28" s="545"/>
      <c r="AJ28" s="545" t="str">
        <f>IF(AND('Mapa final'!$H$70="Media",'Mapa final'!$L$70="Catastrófico"),CONCATENATE("R",'Mapa final'!$A$70),"")</f>
        <v/>
      </c>
      <c r="AK28" s="545"/>
      <c r="AL28" s="545" t="str">
        <f>IF(AND('Mapa final'!$H$76="Media",'Mapa final'!$L$76="Catastrófico"),CONCATENATE("R",'Mapa final'!$A$76),"")</f>
        <v/>
      </c>
      <c r="AM28" s="546"/>
      <c r="AN28" s="70"/>
      <c r="AO28" s="598"/>
      <c r="AP28" s="599"/>
      <c r="AQ28" s="599"/>
      <c r="AR28" s="599"/>
      <c r="AS28" s="599"/>
      <c r="AT28" s="60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row>
    <row r="29" spans="1:80" ht="15" thickBot="1" x14ac:dyDescent="0.4">
      <c r="A29" s="70"/>
      <c r="B29" s="575"/>
      <c r="C29" s="575"/>
      <c r="D29" s="576"/>
      <c r="E29" s="570"/>
      <c r="F29" s="571"/>
      <c r="G29" s="571"/>
      <c r="H29" s="571"/>
      <c r="I29" s="572"/>
      <c r="J29" s="535"/>
      <c r="K29" s="536"/>
      <c r="L29" s="536"/>
      <c r="M29" s="536"/>
      <c r="N29" s="536"/>
      <c r="O29" s="537"/>
      <c r="P29" s="538"/>
      <c r="Q29" s="539"/>
      <c r="R29" s="539"/>
      <c r="S29" s="539"/>
      <c r="T29" s="539"/>
      <c r="U29" s="540"/>
      <c r="V29" s="538"/>
      <c r="W29" s="539"/>
      <c r="X29" s="539"/>
      <c r="Y29" s="539"/>
      <c r="Z29" s="539"/>
      <c r="AA29" s="540"/>
      <c r="AB29" s="557"/>
      <c r="AC29" s="558"/>
      <c r="AD29" s="558"/>
      <c r="AE29" s="558"/>
      <c r="AF29" s="558"/>
      <c r="AG29" s="559"/>
      <c r="AH29" s="547"/>
      <c r="AI29" s="548"/>
      <c r="AJ29" s="548"/>
      <c r="AK29" s="548"/>
      <c r="AL29" s="548"/>
      <c r="AM29" s="549"/>
      <c r="AN29" s="70"/>
      <c r="AO29" s="601"/>
      <c r="AP29" s="602"/>
      <c r="AQ29" s="602"/>
      <c r="AR29" s="602"/>
      <c r="AS29" s="602"/>
      <c r="AT29" s="603"/>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row>
    <row r="30" spans="1:80" x14ac:dyDescent="0.35">
      <c r="A30" s="70"/>
      <c r="B30" s="575"/>
      <c r="C30" s="575"/>
      <c r="D30" s="576"/>
      <c r="E30" s="564" t="s">
        <v>111</v>
      </c>
      <c r="F30" s="565"/>
      <c r="G30" s="565"/>
      <c r="H30" s="565"/>
      <c r="I30" s="565"/>
      <c r="J30" s="532" t="str">
        <f>IF(AND('Mapa final'!$H$10="Baja",'Mapa final'!$L$10="Leve"),CONCATENATE("R",'Mapa final'!$A$10),"")</f>
        <v>R1</v>
      </c>
      <c r="K30" s="533"/>
      <c r="L30" s="533" t="str">
        <f>IF(AND('Mapa final'!$H$16="Baja",'Mapa final'!$L$16="Leve"),CONCATENATE("R",'Mapa final'!$A$16),"")</f>
        <v/>
      </c>
      <c r="M30" s="533"/>
      <c r="N30" s="533" t="str">
        <f>IF(AND('Mapa final'!$H$22="Baja",'Mapa final'!$L$22="Leve"),CONCATENATE("R",'Mapa final'!$A$22),"")</f>
        <v/>
      </c>
      <c r="O30" s="534"/>
      <c r="P30" s="542" t="str">
        <f>IF(AND('Mapa final'!$H$10="Baja",'Mapa final'!$L$10="Menor"),CONCATENATE("R",'Mapa final'!$A$10),"")</f>
        <v/>
      </c>
      <c r="Q30" s="542"/>
      <c r="R30" s="542" t="str">
        <f>IF(AND('Mapa final'!$H$16="Baja",'Mapa final'!$L$16="Menor"),CONCATENATE("R",'Mapa final'!$A$16),"")</f>
        <v/>
      </c>
      <c r="S30" s="542"/>
      <c r="T30" s="542" t="str">
        <f>IF(AND('Mapa final'!$H$22="Baja",'Mapa final'!$L$22="Menor"),CONCATENATE("R",'Mapa final'!$A$22),"")</f>
        <v/>
      </c>
      <c r="U30" s="543"/>
      <c r="V30" s="541" t="str">
        <f>IF(AND('Mapa final'!$H$10="Baja",'Mapa final'!$L$10="Moderado"),CONCATENATE("R",'Mapa final'!$A$10),"")</f>
        <v/>
      </c>
      <c r="W30" s="542"/>
      <c r="X30" s="542" t="str">
        <f>IF(AND('Mapa final'!$H$16="Baja",'Mapa final'!$L$16="Moderado"),CONCATENATE("R",'Mapa final'!$A$16),"")</f>
        <v/>
      </c>
      <c r="Y30" s="542"/>
      <c r="Z30" s="542" t="str">
        <f>IF(AND('Mapa final'!$H$22="Baja",'Mapa final'!$L$22="Moderado"),CONCATENATE("R",'Mapa final'!$A$22),"")</f>
        <v/>
      </c>
      <c r="AA30" s="543"/>
      <c r="AB30" s="560" t="str">
        <f>IF(AND('Mapa final'!$H$10="Baja",'Mapa final'!$L$10="Mayor"),CONCATENATE("R",'Mapa final'!$A$10),"")</f>
        <v/>
      </c>
      <c r="AC30" s="561"/>
      <c r="AD30" s="561" t="str">
        <f>IF(AND('Mapa final'!$H$16="Baja",'Mapa final'!$L$16="Mayor"),CONCATENATE("R",'Mapa final'!$A$16),"")</f>
        <v/>
      </c>
      <c r="AE30" s="561"/>
      <c r="AF30" s="561" t="str">
        <f>IF(AND('Mapa final'!$H$22="Baja",'Mapa final'!$L$22="Mayor"),CONCATENATE("R",'Mapa final'!$A$22),"")</f>
        <v/>
      </c>
      <c r="AG30" s="562"/>
      <c r="AH30" s="550" t="str">
        <f>IF(AND('Mapa final'!$H$10="Baja",'Mapa final'!$L$10="Catastrófico"),CONCATENATE("R",'Mapa final'!$A$10),"")</f>
        <v/>
      </c>
      <c r="AI30" s="551"/>
      <c r="AJ30" s="551" t="str">
        <f>IF(AND('Mapa final'!$H$16="Baja",'Mapa final'!$L$16="Catastrófico"),CONCATENATE("R",'Mapa final'!$A$16),"")</f>
        <v/>
      </c>
      <c r="AK30" s="551"/>
      <c r="AL30" s="551" t="str">
        <f>IF(AND('Mapa final'!$H$22="Baja",'Mapa final'!$L$22="Catastrófico"),CONCATENATE("R",'Mapa final'!$A$22),"")</f>
        <v/>
      </c>
      <c r="AM30" s="552"/>
      <c r="AN30" s="70"/>
      <c r="AO30" s="604" t="s">
        <v>79</v>
      </c>
      <c r="AP30" s="605"/>
      <c r="AQ30" s="605"/>
      <c r="AR30" s="605"/>
      <c r="AS30" s="605"/>
      <c r="AT30" s="606"/>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row>
    <row r="31" spans="1:80" x14ac:dyDescent="0.35">
      <c r="A31" s="70"/>
      <c r="B31" s="575"/>
      <c r="C31" s="575"/>
      <c r="D31" s="576"/>
      <c r="E31" s="567"/>
      <c r="F31" s="568"/>
      <c r="G31" s="568"/>
      <c r="H31" s="568"/>
      <c r="I31" s="573"/>
      <c r="J31" s="526"/>
      <c r="K31" s="527"/>
      <c r="L31" s="527"/>
      <c r="M31" s="527"/>
      <c r="N31" s="527"/>
      <c r="O31" s="528"/>
      <c r="P31" s="536"/>
      <c r="Q31" s="536"/>
      <c r="R31" s="536"/>
      <c r="S31" s="536"/>
      <c r="T31" s="536"/>
      <c r="U31" s="537"/>
      <c r="V31" s="535"/>
      <c r="W31" s="536"/>
      <c r="X31" s="536"/>
      <c r="Y31" s="536"/>
      <c r="Z31" s="536"/>
      <c r="AA31" s="537"/>
      <c r="AB31" s="553"/>
      <c r="AC31" s="554"/>
      <c r="AD31" s="554"/>
      <c r="AE31" s="554"/>
      <c r="AF31" s="554"/>
      <c r="AG31" s="556"/>
      <c r="AH31" s="544"/>
      <c r="AI31" s="545"/>
      <c r="AJ31" s="545"/>
      <c r="AK31" s="545"/>
      <c r="AL31" s="545"/>
      <c r="AM31" s="546"/>
      <c r="AN31" s="70"/>
      <c r="AO31" s="607"/>
      <c r="AP31" s="608"/>
      <c r="AQ31" s="608"/>
      <c r="AR31" s="608"/>
      <c r="AS31" s="608"/>
      <c r="AT31" s="609"/>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row>
    <row r="32" spans="1:80" x14ac:dyDescent="0.35">
      <c r="A32" s="70"/>
      <c r="B32" s="575"/>
      <c r="C32" s="575"/>
      <c r="D32" s="576"/>
      <c r="E32" s="567"/>
      <c r="F32" s="568"/>
      <c r="G32" s="568"/>
      <c r="H32" s="568"/>
      <c r="I32" s="573"/>
      <c r="J32" s="526" t="str">
        <f>IF(AND('Mapa final'!$H$28="Baja",'Mapa final'!$L$28="Leve"),CONCATENATE("R",'Mapa final'!$A$28),"")</f>
        <v/>
      </c>
      <c r="K32" s="527"/>
      <c r="L32" s="527" t="str">
        <f>IF(AND('Mapa final'!$H$34="Baja",'Mapa final'!$L$34="Leve"),CONCATENATE("R",'Mapa final'!$A$34),"")</f>
        <v/>
      </c>
      <c r="M32" s="527"/>
      <c r="N32" s="527" t="str">
        <f>IF(AND('Mapa final'!$H$40="Baja",'Mapa final'!$L$40="Leve"),CONCATENATE("R",'Mapa final'!$A$40),"")</f>
        <v/>
      </c>
      <c r="O32" s="528"/>
      <c r="P32" s="536" t="str">
        <f>IF(AND('Mapa final'!$H$28="Baja",'Mapa final'!$L$28="Menor"),CONCATENATE("R",'Mapa final'!$A$28),"")</f>
        <v/>
      </c>
      <c r="Q32" s="536"/>
      <c r="R32" s="536" t="str">
        <f>IF(AND('Mapa final'!$H$34="Baja",'Mapa final'!$L$34="Menor"),CONCATENATE("R",'Mapa final'!$A$34),"")</f>
        <v/>
      </c>
      <c r="S32" s="536"/>
      <c r="T32" s="536" t="str">
        <f>IF(AND('Mapa final'!$H$40="Baja",'Mapa final'!$L$40="Menor"),CONCATENATE("R",'Mapa final'!$A$40),"")</f>
        <v/>
      </c>
      <c r="U32" s="537"/>
      <c r="V32" s="535" t="str">
        <f>IF(AND('Mapa final'!$H$28="Baja",'Mapa final'!$L$28="Moderado"),CONCATENATE("R",'Mapa final'!$A$28),"")</f>
        <v/>
      </c>
      <c r="W32" s="536"/>
      <c r="X32" s="536" t="str">
        <f>IF(AND('Mapa final'!$H$34="Baja",'Mapa final'!$L$34="Moderado"),CONCATENATE("R",'Mapa final'!$A$34),"")</f>
        <v/>
      </c>
      <c r="Y32" s="536"/>
      <c r="Z32" s="536" t="str">
        <f>IF(AND('Mapa final'!$H$40="Baja",'Mapa final'!$L$40="Moderado"),CONCATENATE("R",'Mapa final'!$A$40),"")</f>
        <v/>
      </c>
      <c r="AA32" s="537"/>
      <c r="AB32" s="553" t="str">
        <f>IF(AND('Mapa final'!$H$28="Baja",'Mapa final'!$L$28="Mayor"),CONCATENATE("R",'Mapa final'!$A$28),"")</f>
        <v/>
      </c>
      <c r="AC32" s="554"/>
      <c r="AD32" s="555" t="str">
        <f>IF(AND('Mapa final'!$H$34="Baja",'Mapa final'!$L$34="Mayor"),CONCATENATE("R",'Mapa final'!$A$34),"")</f>
        <v/>
      </c>
      <c r="AE32" s="555"/>
      <c r="AF32" s="555" t="str">
        <f>IF(AND('Mapa final'!$H$40="Baja",'Mapa final'!$L$40="Mayor"),CONCATENATE("R",'Mapa final'!$A$40),"")</f>
        <v/>
      </c>
      <c r="AG32" s="556"/>
      <c r="AH32" s="544" t="str">
        <f>IF(AND('Mapa final'!$H$28="Baja",'Mapa final'!$L$28="Catastrófico"),CONCATENATE("R",'Mapa final'!$A$28),"")</f>
        <v/>
      </c>
      <c r="AI32" s="545"/>
      <c r="AJ32" s="545" t="str">
        <f>IF(AND('Mapa final'!$H$34="Baja",'Mapa final'!$L$34="Catastrófico"),CONCATENATE("R",'Mapa final'!$A$34),"")</f>
        <v/>
      </c>
      <c r="AK32" s="545"/>
      <c r="AL32" s="545" t="str">
        <f>IF(AND('Mapa final'!$H$40="Baja",'Mapa final'!$L$40="Catastrófico"),CONCATENATE("R",'Mapa final'!$A$40),"")</f>
        <v/>
      </c>
      <c r="AM32" s="546"/>
      <c r="AN32" s="70"/>
      <c r="AO32" s="607"/>
      <c r="AP32" s="608"/>
      <c r="AQ32" s="608"/>
      <c r="AR32" s="608"/>
      <c r="AS32" s="608"/>
      <c r="AT32" s="609"/>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row>
    <row r="33" spans="1:80" x14ac:dyDescent="0.35">
      <c r="A33" s="70"/>
      <c r="B33" s="575"/>
      <c r="C33" s="575"/>
      <c r="D33" s="576"/>
      <c r="E33" s="567"/>
      <c r="F33" s="568"/>
      <c r="G33" s="568"/>
      <c r="H33" s="568"/>
      <c r="I33" s="573"/>
      <c r="J33" s="526"/>
      <c r="K33" s="527"/>
      <c r="L33" s="527"/>
      <c r="M33" s="527"/>
      <c r="N33" s="527"/>
      <c r="O33" s="528"/>
      <c r="P33" s="536"/>
      <c r="Q33" s="536"/>
      <c r="R33" s="536"/>
      <c r="S33" s="536"/>
      <c r="T33" s="536"/>
      <c r="U33" s="537"/>
      <c r="V33" s="535"/>
      <c r="W33" s="536"/>
      <c r="X33" s="536"/>
      <c r="Y33" s="536"/>
      <c r="Z33" s="536"/>
      <c r="AA33" s="537"/>
      <c r="AB33" s="553"/>
      <c r="AC33" s="554"/>
      <c r="AD33" s="555"/>
      <c r="AE33" s="555"/>
      <c r="AF33" s="555"/>
      <c r="AG33" s="556"/>
      <c r="AH33" s="544"/>
      <c r="AI33" s="545"/>
      <c r="AJ33" s="545"/>
      <c r="AK33" s="545"/>
      <c r="AL33" s="545"/>
      <c r="AM33" s="546"/>
      <c r="AN33" s="70"/>
      <c r="AO33" s="607"/>
      <c r="AP33" s="608"/>
      <c r="AQ33" s="608"/>
      <c r="AR33" s="608"/>
      <c r="AS33" s="608"/>
      <c r="AT33" s="609"/>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row>
    <row r="34" spans="1:80" x14ac:dyDescent="0.35">
      <c r="A34" s="70"/>
      <c r="B34" s="575"/>
      <c r="C34" s="575"/>
      <c r="D34" s="576"/>
      <c r="E34" s="567"/>
      <c r="F34" s="568"/>
      <c r="G34" s="568"/>
      <c r="H34" s="568"/>
      <c r="I34" s="573"/>
      <c r="J34" s="526" t="str">
        <f>IF(AND('Mapa final'!$H$46="Baja",'Mapa final'!$L$46="Leve"),CONCATENATE("R",'Mapa final'!$A$46),"")</f>
        <v/>
      </c>
      <c r="K34" s="527"/>
      <c r="L34" s="527" t="str">
        <f>IF(AND('Mapa final'!$H$52="Baja",'Mapa final'!$L$52="Leve"),CONCATENATE("R",'Mapa final'!$A$52),"")</f>
        <v/>
      </c>
      <c r="M34" s="527"/>
      <c r="N34" s="527" t="str">
        <f>IF(AND('Mapa final'!$H$58="Baja",'Mapa final'!$L$58="Leve"),CONCATENATE("R",'Mapa final'!$A$58),"")</f>
        <v/>
      </c>
      <c r="O34" s="528"/>
      <c r="P34" s="536" t="str">
        <f>IF(AND('Mapa final'!$H$46="Baja",'Mapa final'!$L$46="Menor"),CONCATENATE("R",'Mapa final'!$A$46),"")</f>
        <v/>
      </c>
      <c r="Q34" s="536"/>
      <c r="R34" s="536" t="str">
        <f>IF(AND('Mapa final'!$H$52="Baja",'Mapa final'!$L$52="Menor"),CONCATENATE("R",'Mapa final'!$A$52),"")</f>
        <v/>
      </c>
      <c r="S34" s="536"/>
      <c r="T34" s="536" t="str">
        <f>IF(AND('Mapa final'!$H$58="Baja",'Mapa final'!$L$58="Menor"),CONCATENATE("R",'Mapa final'!$A$58),"")</f>
        <v/>
      </c>
      <c r="U34" s="537"/>
      <c r="V34" s="535" t="str">
        <f>IF(AND('Mapa final'!$H$46="Baja",'Mapa final'!$L$46="Moderado"),CONCATENATE("R",'Mapa final'!$A$46),"")</f>
        <v/>
      </c>
      <c r="W34" s="536"/>
      <c r="X34" s="536" t="str">
        <f>IF(AND('Mapa final'!$H$52="Baja",'Mapa final'!$L$52="Moderado"),CONCATENATE("R",'Mapa final'!$A$52),"")</f>
        <v/>
      </c>
      <c r="Y34" s="536"/>
      <c r="Z34" s="536" t="str">
        <f>IF(AND('Mapa final'!$H$58="Baja",'Mapa final'!$L$58="Moderado"),CONCATENATE("R",'Mapa final'!$A$58),"")</f>
        <v/>
      </c>
      <c r="AA34" s="537"/>
      <c r="AB34" s="553" t="str">
        <f>IF(AND('Mapa final'!$H$46="Baja",'Mapa final'!$L$46="Mayor"),CONCATENATE("R",'Mapa final'!$A$46),"")</f>
        <v/>
      </c>
      <c r="AC34" s="554"/>
      <c r="AD34" s="555" t="str">
        <f>IF(AND('Mapa final'!$H$52="Baja",'Mapa final'!$L$52="Mayor"),CONCATENATE("R",'Mapa final'!$A$52),"")</f>
        <v/>
      </c>
      <c r="AE34" s="555"/>
      <c r="AF34" s="555" t="str">
        <f>IF(AND('Mapa final'!$H$58="Baja",'Mapa final'!$L$58="Mayor"),CONCATENATE("R",'Mapa final'!$A$58),"")</f>
        <v/>
      </c>
      <c r="AG34" s="556"/>
      <c r="AH34" s="544" t="str">
        <f>IF(AND('Mapa final'!$H$46="Baja",'Mapa final'!$L$46="Catastrófico"),CONCATENATE("R",'Mapa final'!$A$46),"")</f>
        <v/>
      </c>
      <c r="AI34" s="545"/>
      <c r="AJ34" s="545" t="str">
        <f>IF(AND('Mapa final'!$H$52="Baja",'Mapa final'!$L$52="Catastrófico"),CONCATENATE("R",'Mapa final'!$A$52),"")</f>
        <v/>
      </c>
      <c r="AK34" s="545"/>
      <c r="AL34" s="545" t="str">
        <f>IF(AND('Mapa final'!$H$58="Baja",'Mapa final'!$L$58="Catastrófico"),CONCATENATE("R",'Mapa final'!$A$58),"")</f>
        <v/>
      </c>
      <c r="AM34" s="546"/>
      <c r="AN34" s="70"/>
      <c r="AO34" s="607"/>
      <c r="AP34" s="608"/>
      <c r="AQ34" s="608"/>
      <c r="AR34" s="608"/>
      <c r="AS34" s="608"/>
      <c r="AT34" s="609"/>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row>
    <row r="35" spans="1:80" x14ac:dyDescent="0.35">
      <c r="A35" s="70"/>
      <c r="B35" s="575"/>
      <c r="C35" s="575"/>
      <c r="D35" s="576"/>
      <c r="E35" s="567"/>
      <c r="F35" s="568"/>
      <c r="G35" s="568"/>
      <c r="H35" s="568"/>
      <c r="I35" s="573"/>
      <c r="J35" s="526"/>
      <c r="K35" s="527"/>
      <c r="L35" s="527"/>
      <c r="M35" s="527"/>
      <c r="N35" s="527"/>
      <c r="O35" s="528"/>
      <c r="P35" s="536"/>
      <c r="Q35" s="536"/>
      <c r="R35" s="536"/>
      <c r="S35" s="536"/>
      <c r="T35" s="536"/>
      <c r="U35" s="537"/>
      <c r="V35" s="535"/>
      <c r="W35" s="536"/>
      <c r="X35" s="536"/>
      <c r="Y35" s="536"/>
      <c r="Z35" s="536"/>
      <c r="AA35" s="537"/>
      <c r="AB35" s="553"/>
      <c r="AC35" s="554"/>
      <c r="AD35" s="555"/>
      <c r="AE35" s="555"/>
      <c r="AF35" s="555"/>
      <c r="AG35" s="556"/>
      <c r="AH35" s="544"/>
      <c r="AI35" s="545"/>
      <c r="AJ35" s="545"/>
      <c r="AK35" s="545"/>
      <c r="AL35" s="545"/>
      <c r="AM35" s="546"/>
      <c r="AN35" s="70"/>
      <c r="AO35" s="607"/>
      <c r="AP35" s="608"/>
      <c r="AQ35" s="608"/>
      <c r="AR35" s="608"/>
      <c r="AS35" s="608"/>
      <c r="AT35" s="609"/>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row>
    <row r="36" spans="1:80" x14ac:dyDescent="0.35">
      <c r="A36" s="70"/>
      <c r="B36" s="575"/>
      <c r="C36" s="575"/>
      <c r="D36" s="576"/>
      <c r="E36" s="567"/>
      <c r="F36" s="568"/>
      <c r="G36" s="568"/>
      <c r="H36" s="568"/>
      <c r="I36" s="573"/>
      <c r="J36" s="526" t="str">
        <f>IF(AND('Mapa final'!$H$64="Baja",'Mapa final'!$L$64="Leve"),CONCATENATE("R",'Mapa final'!$A$64),"")</f>
        <v/>
      </c>
      <c r="K36" s="527"/>
      <c r="L36" s="527" t="str">
        <f>IF(AND('Mapa final'!$H$70="Baja",'Mapa final'!$L$70="Leve"),CONCATENATE("R",'Mapa final'!$A$70),"")</f>
        <v/>
      </c>
      <c r="M36" s="527"/>
      <c r="N36" s="527" t="str">
        <f>IF(AND('Mapa final'!$H$76="Baja",'Mapa final'!$L$76="Leve"),CONCATENATE("R",'Mapa final'!$A$76),"")</f>
        <v/>
      </c>
      <c r="O36" s="528"/>
      <c r="P36" s="536" t="str">
        <f>IF(AND('Mapa final'!$H$64="Baja",'Mapa final'!$L$64="Menor"),CONCATENATE("R",'Mapa final'!$A$64),"")</f>
        <v/>
      </c>
      <c r="Q36" s="536"/>
      <c r="R36" s="536" t="str">
        <f>IF(AND('Mapa final'!$H$70="Baja",'Mapa final'!$L$70="Menor"),CONCATENATE("R",'Mapa final'!$A$70),"")</f>
        <v/>
      </c>
      <c r="S36" s="536"/>
      <c r="T36" s="536" t="str">
        <f>IF(AND('Mapa final'!$H$76="Baja",'Mapa final'!$L$76="Menor"),CONCATENATE("R",'Mapa final'!$A$76),"")</f>
        <v/>
      </c>
      <c r="U36" s="537"/>
      <c r="V36" s="535" t="str">
        <f>IF(AND('Mapa final'!$H$64="Baja",'Mapa final'!$L$64="Moderado"),CONCATENATE("R",'Mapa final'!$A$64),"")</f>
        <v/>
      </c>
      <c r="W36" s="536"/>
      <c r="X36" s="536" t="str">
        <f>IF(AND('Mapa final'!$H$70="Baja",'Mapa final'!$L$70="Moderado"),CONCATENATE("R",'Mapa final'!$A$70),"")</f>
        <v/>
      </c>
      <c r="Y36" s="536"/>
      <c r="Z36" s="536" t="str">
        <f>IF(AND('Mapa final'!$H$76="Baja",'Mapa final'!$L$76="Moderado"),CONCATENATE("R",'Mapa final'!$A$76),"")</f>
        <v/>
      </c>
      <c r="AA36" s="537"/>
      <c r="AB36" s="553" t="str">
        <f>IF(AND('Mapa final'!$H$64="Baja",'Mapa final'!$L$64="Mayor"),CONCATENATE("R",'Mapa final'!$A$64),"")</f>
        <v/>
      </c>
      <c r="AC36" s="554"/>
      <c r="AD36" s="555" t="str">
        <f>IF(AND('Mapa final'!$H$70="Baja",'Mapa final'!$L$70="Mayor"),CONCATENATE("R",'Mapa final'!$A$70),"")</f>
        <v/>
      </c>
      <c r="AE36" s="555"/>
      <c r="AF36" s="555" t="str">
        <f>IF(AND('Mapa final'!$H$76="Baja",'Mapa final'!$L$76="Mayor"),CONCATENATE("R",'Mapa final'!$A$76),"")</f>
        <v/>
      </c>
      <c r="AG36" s="556"/>
      <c r="AH36" s="544" t="str">
        <f>IF(AND('Mapa final'!$H$64="Baja",'Mapa final'!$L$64="Catastrófico"),CONCATENATE("R",'Mapa final'!$A$64),"")</f>
        <v/>
      </c>
      <c r="AI36" s="545"/>
      <c r="AJ36" s="545" t="str">
        <f>IF(AND('Mapa final'!$H$70="Baja",'Mapa final'!$L$70="Catastrófico"),CONCATENATE("R",'Mapa final'!$A$70),"")</f>
        <v/>
      </c>
      <c r="AK36" s="545"/>
      <c r="AL36" s="545" t="str">
        <f>IF(AND('Mapa final'!$H$76="Baja",'Mapa final'!$L$76="Catastrófico"),CONCATENATE("R",'Mapa final'!$A$76),"")</f>
        <v/>
      </c>
      <c r="AM36" s="546"/>
      <c r="AN36" s="70"/>
      <c r="AO36" s="607"/>
      <c r="AP36" s="608"/>
      <c r="AQ36" s="608"/>
      <c r="AR36" s="608"/>
      <c r="AS36" s="608"/>
      <c r="AT36" s="609"/>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row>
    <row r="37" spans="1:80" ht="15" thickBot="1" x14ac:dyDescent="0.4">
      <c r="A37" s="70"/>
      <c r="B37" s="575"/>
      <c r="C37" s="575"/>
      <c r="D37" s="576"/>
      <c r="E37" s="570"/>
      <c r="F37" s="571"/>
      <c r="G37" s="571"/>
      <c r="H37" s="571"/>
      <c r="I37" s="571"/>
      <c r="J37" s="529"/>
      <c r="K37" s="530"/>
      <c r="L37" s="530"/>
      <c r="M37" s="530"/>
      <c r="N37" s="530"/>
      <c r="O37" s="531"/>
      <c r="P37" s="539"/>
      <c r="Q37" s="539"/>
      <c r="R37" s="539"/>
      <c r="S37" s="539"/>
      <c r="T37" s="539"/>
      <c r="U37" s="540"/>
      <c r="V37" s="538"/>
      <c r="W37" s="539"/>
      <c r="X37" s="539"/>
      <c r="Y37" s="539"/>
      <c r="Z37" s="539"/>
      <c r="AA37" s="540"/>
      <c r="AB37" s="557"/>
      <c r="AC37" s="558"/>
      <c r="AD37" s="558"/>
      <c r="AE37" s="558"/>
      <c r="AF37" s="558"/>
      <c r="AG37" s="559"/>
      <c r="AH37" s="547"/>
      <c r="AI37" s="548"/>
      <c r="AJ37" s="548"/>
      <c r="AK37" s="548"/>
      <c r="AL37" s="548"/>
      <c r="AM37" s="549"/>
      <c r="AN37" s="70"/>
      <c r="AO37" s="610"/>
      <c r="AP37" s="611"/>
      <c r="AQ37" s="611"/>
      <c r="AR37" s="611"/>
      <c r="AS37" s="611"/>
      <c r="AT37" s="612"/>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row>
    <row r="38" spans="1:80" x14ac:dyDescent="0.35">
      <c r="A38" s="70"/>
      <c r="B38" s="575"/>
      <c r="C38" s="575"/>
      <c r="D38" s="576"/>
      <c r="E38" s="564" t="s">
        <v>110</v>
      </c>
      <c r="F38" s="565"/>
      <c r="G38" s="565"/>
      <c r="H38" s="565"/>
      <c r="I38" s="566"/>
      <c r="J38" s="532" t="str">
        <f>IF(AND('Mapa final'!$H$10="Muy Baja",'Mapa final'!$L$10="Leve"),CONCATENATE("R",'Mapa final'!$A$10),"")</f>
        <v/>
      </c>
      <c r="K38" s="533"/>
      <c r="L38" s="533" t="str">
        <f>IF(AND('Mapa final'!$H$16="Muy Baja",'Mapa final'!$L$16="Leve"),CONCATENATE("R",'Mapa final'!$A$16),"")</f>
        <v/>
      </c>
      <c r="M38" s="533"/>
      <c r="N38" s="533" t="str">
        <f>IF(AND('Mapa final'!$H$22="Muy Baja",'Mapa final'!$L$22="Leve"),CONCATENATE("R",'Mapa final'!$A$22),"")</f>
        <v/>
      </c>
      <c r="O38" s="534"/>
      <c r="P38" s="532" t="str">
        <f>IF(AND('Mapa final'!$H$10="Muy Baja",'Mapa final'!$L$10="Menor"),CONCATENATE("R",'Mapa final'!$A$10),"")</f>
        <v/>
      </c>
      <c r="Q38" s="533"/>
      <c r="R38" s="533" t="str">
        <f>IF(AND('Mapa final'!$H$16="Muy Baja",'Mapa final'!$L$16="Menor"),CONCATENATE("R",'Mapa final'!$A$16),"")</f>
        <v/>
      </c>
      <c r="S38" s="533"/>
      <c r="T38" s="533" t="str">
        <f>IF(AND('Mapa final'!$H$22="Muy Baja",'Mapa final'!$L$22="Menor"),CONCATENATE("R",'Mapa final'!$A$22),"")</f>
        <v/>
      </c>
      <c r="U38" s="534"/>
      <c r="V38" s="541" t="str">
        <f>IF(AND('Mapa final'!$H$10="Muy Baja",'Mapa final'!$L$10="Moderado"),CONCATENATE("R",'Mapa final'!$A$10),"")</f>
        <v/>
      </c>
      <c r="W38" s="542"/>
      <c r="X38" s="542" t="str">
        <f>IF(AND('Mapa final'!$H$16="Muy Baja",'Mapa final'!$L$16="Moderado"),CONCATENATE("R",'Mapa final'!$A$16),"")</f>
        <v/>
      </c>
      <c r="Y38" s="542"/>
      <c r="Z38" s="542" t="str">
        <f>IF(AND('Mapa final'!$H$22="Muy Baja",'Mapa final'!$L$22="Moderado"),CONCATENATE("R",'Mapa final'!$A$22),"")</f>
        <v/>
      </c>
      <c r="AA38" s="543"/>
      <c r="AB38" s="560" t="str">
        <f>IF(AND('Mapa final'!$H$10="Muy Baja",'Mapa final'!$L$10="Mayor"),CONCATENATE("R",'Mapa final'!$A$10),"")</f>
        <v/>
      </c>
      <c r="AC38" s="561"/>
      <c r="AD38" s="561" t="str">
        <f>IF(AND('Mapa final'!$H$16="Muy Baja",'Mapa final'!$L$16="Mayor"),CONCATENATE("R",'Mapa final'!$A$16),"")</f>
        <v/>
      </c>
      <c r="AE38" s="561"/>
      <c r="AF38" s="561" t="str">
        <f>IF(AND('Mapa final'!$H$22="Muy Baja",'Mapa final'!$L$22="Mayor"),CONCATENATE("R",'Mapa final'!$A$22),"")</f>
        <v/>
      </c>
      <c r="AG38" s="562"/>
      <c r="AH38" s="550" t="str">
        <f>IF(AND('Mapa final'!$H$10="Muy Baja",'Mapa final'!$L$10="Catastrófico"),CONCATENATE("R",'Mapa final'!$A$10),"")</f>
        <v/>
      </c>
      <c r="AI38" s="551"/>
      <c r="AJ38" s="551" t="str">
        <f>IF(AND('Mapa final'!$H$16="Muy Baja",'Mapa final'!$L$16="Catastrófico"),CONCATENATE("R",'Mapa final'!$A$16),"")</f>
        <v/>
      </c>
      <c r="AK38" s="551"/>
      <c r="AL38" s="551" t="str">
        <f>IF(AND('Mapa final'!$H$22="Muy Baja",'Mapa final'!$L$22="Catastrófico"),CONCATENATE("R",'Mapa final'!$A$22),"")</f>
        <v/>
      </c>
      <c r="AM38" s="552"/>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row>
    <row r="39" spans="1:80" x14ac:dyDescent="0.35">
      <c r="A39" s="70"/>
      <c r="B39" s="575"/>
      <c r="C39" s="575"/>
      <c r="D39" s="576"/>
      <c r="E39" s="567"/>
      <c r="F39" s="568"/>
      <c r="G39" s="568"/>
      <c r="H39" s="568"/>
      <c r="I39" s="569"/>
      <c r="J39" s="526"/>
      <c r="K39" s="527"/>
      <c r="L39" s="527"/>
      <c r="M39" s="527"/>
      <c r="N39" s="527"/>
      <c r="O39" s="528"/>
      <c r="P39" s="526"/>
      <c r="Q39" s="527"/>
      <c r="R39" s="527"/>
      <c r="S39" s="527"/>
      <c r="T39" s="527"/>
      <c r="U39" s="528"/>
      <c r="V39" s="535"/>
      <c r="W39" s="536"/>
      <c r="X39" s="536"/>
      <c r="Y39" s="536"/>
      <c r="Z39" s="536"/>
      <c r="AA39" s="537"/>
      <c r="AB39" s="553"/>
      <c r="AC39" s="554"/>
      <c r="AD39" s="554"/>
      <c r="AE39" s="554"/>
      <c r="AF39" s="554"/>
      <c r="AG39" s="556"/>
      <c r="AH39" s="544"/>
      <c r="AI39" s="545"/>
      <c r="AJ39" s="545"/>
      <c r="AK39" s="545"/>
      <c r="AL39" s="545"/>
      <c r="AM39" s="546"/>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row>
    <row r="40" spans="1:80" x14ac:dyDescent="0.35">
      <c r="A40" s="70"/>
      <c r="B40" s="575"/>
      <c r="C40" s="575"/>
      <c r="D40" s="576"/>
      <c r="E40" s="567"/>
      <c r="F40" s="568"/>
      <c r="G40" s="568"/>
      <c r="H40" s="568"/>
      <c r="I40" s="569"/>
      <c r="J40" s="526" t="str">
        <f>IF(AND('Mapa final'!$H$28="Muy Baja",'Mapa final'!$L$28="Leve"),CONCATENATE("R",'Mapa final'!$A$28),"")</f>
        <v/>
      </c>
      <c r="K40" s="527"/>
      <c r="L40" s="527" t="str">
        <f>IF(AND('Mapa final'!$H$34="Muy Baja",'Mapa final'!$L$34="Leve"),CONCATENATE("R",'Mapa final'!$A$34),"")</f>
        <v/>
      </c>
      <c r="M40" s="527"/>
      <c r="N40" s="527" t="str">
        <f>IF(AND('Mapa final'!$H$40="Muy Baja",'Mapa final'!$L$40="Leve"),CONCATENATE("R",'Mapa final'!$A$40),"")</f>
        <v/>
      </c>
      <c r="O40" s="528"/>
      <c r="P40" s="526" t="str">
        <f>IF(AND('Mapa final'!$H$28="Muy Baja",'Mapa final'!$L$28="Menor"),CONCATENATE("R",'Mapa final'!$A$28),"")</f>
        <v/>
      </c>
      <c r="Q40" s="527"/>
      <c r="R40" s="527" t="str">
        <f>IF(AND('Mapa final'!$H$34="Muy Baja",'Mapa final'!$L$34="Menor"),CONCATENATE("R",'Mapa final'!$A$34),"")</f>
        <v/>
      </c>
      <c r="S40" s="527"/>
      <c r="T40" s="527" t="str">
        <f>IF(AND('Mapa final'!$H$40="Muy Baja",'Mapa final'!$L$40="Menor"),CONCATENATE("R",'Mapa final'!$A$40),"")</f>
        <v/>
      </c>
      <c r="U40" s="528"/>
      <c r="V40" s="535" t="str">
        <f>IF(AND('Mapa final'!$H$28="Muy Baja",'Mapa final'!$L$28="Moderado"),CONCATENATE("R",'Mapa final'!$A$28),"")</f>
        <v/>
      </c>
      <c r="W40" s="536"/>
      <c r="X40" s="536" t="str">
        <f>IF(AND('Mapa final'!$H$34="Muy Baja",'Mapa final'!$L$34="Moderado"),CONCATENATE("R",'Mapa final'!$A$34),"")</f>
        <v/>
      </c>
      <c r="Y40" s="536"/>
      <c r="Z40" s="536" t="str">
        <f>IF(AND('Mapa final'!$H$40="Muy Baja",'Mapa final'!$L$40="Moderado"),CONCATENATE("R",'Mapa final'!$A$40),"")</f>
        <v/>
      </c>
      <c r="AA40" s="537"/>
      <c r="AB40" s="553" t="str">
        <f>IF(AND('Mapa final'!$H$28="Muy Baja",'Mapa final'!$L$28="Mayor"),CONCATENATE("R",'Mapa final'!$A$28),"")</f>
        <v/>
      </c>
      <c r="AC40" s="554"/>
      <c r="AD40" s="555" t="str">
        <f>IF(AND('Mapa final'!$H$34="Muy Baja",'Mapa final'!$L$34="Mayor"),CONCATENATE("R",'Mapa final'!$A$34),"")</f>
        <v/>
      </c>
      <c r="AE40" s="555"/>
      <c r="AF40" s="555" t="str">
        <f>IF(AND('Mapa final'!$H$40="Muy Baja",'Mapa final'!$L$40="Mayor"),CONCATENATE("R",'Mapa final'!$A$40),"")</f>
        <v/>
      </c>
      <c r="AG40" s="556"/>
      <c r="AH40" s="544" t="str">
        <f>IF(AND('Mapa final'!$H$28="Muy Baja",'Mapa final'!$L$28="Catastrófico"),CONCATENATE("R",'Mapa final'!$A$28),"")</f>
        <v/>
      </c>
      <c r="AI40" s="545"/>
      <c r="AJ40" s="545" t="str">
        <f>IF(AND('Mapa final'!$H$34="Muy Baja",'Mapa final'!$L$34="Catastrófico"),CONCATENATE("R",'Mapa final'!$A$34),"")</f>
        <v/>
      </c>
      <c r="AK40" s="545"/>
      <c r="AL40" s="545" t="str">
        <f>IF(AND('Mapa final'!$H$40="Muy Baja",'Mapa final'!$L$40="Catastrófico"),CONCATENATE("R",'Mapa final'!$A$40),"")</f>
        <v/>
      </c>
      <c r="AM40" s="546"/>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row>
    <row r="41" spans="1:80" x14ac:dyDescent="0.35">
      <c r="A41" s="70"/>
      <c r="B41" s="575"/>
      <c r="C41" s="575"/>
      <c r="D41" s="576"/>
      <c r="E41" s="567"/>
      <c r="F41" s="568"/>
      <c r="G41" s="568"/>
      <c r="H41" s="568"/>
      <c r="I41" s="569"/>
      <c r="J41" s="526"/>
      <c r="K41" s="527"/>
      <c r="L41" s="527"/>
      <c r="M41" s="527"/>
      <c r="N41" s="527"/>
      <c r="O41" s="528"/>
      <c r="P41" s="526"/>
      <c r="Q41" s="527"/>
      <c r="R41" s="527"/>
      <c r="S41" s="527"/>
      <c r="T41" s="527"/>
      <c r="U41" s="528"/>
      <c r="V41" s="535"/>
      <c r="W41" s="536"/>
      <c r="X41" s="536"/>
      <c r="Y41" s="536"/>
      <c r="Z41" s="536"/>
      <c r="AA41" s="537"/>
      <c r="AB41" s="553"/>
      <c r="AC41" s="554"/>
      <c r="AD41" s="555"/>
      <c r="AE41" s="555"/>
      <c r="AF41" s="555"/>
      <c r="AG41" s="556"/>
      <c r="AH41" s="544"/>
      <c r="AI41" s="545"/>
      <c r="AJ41" s="545"/>
      <c r="AK41" s="545"/>
      <c r="AL41" s="545"/>
      <c r="AM41" s="546"/>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row>
    <row r="42" spans="1:80" x14ac:dyDescent="0.35">
      <c r="A42" s="70"/>
      <c r="B42" s="575"/>
      <c r="C42" s="575"/>
      <c r="D42" s="576"/>
      <c r="E42" s="567"/>
      <c r="F42" s="568"/>
      <c r="G42" s="568"/>
      <c r="H42" s="568"/>
      <c r="I42" s="569"/>
      <c r="J42" s="526" t="str">
        <f>IF(AND('Mapa final'!$H$46="Muy Baja",'Mapa final'!$L$46="Leve"),CONCATENATE("R",'Mapa final'!$A$46),"")</f>
        <v/>
      </c>
      <c r="K42" s="527"/>
      <c r="L42" s="527" t="str">
        <f>IF(AND('Mapa final'!$H$52="Muy Baja",'Mapa final'!$L$52="Leve"),CONCATENATE("R",'Mapa final'!$A$52),"")</f>
        <v/>
      </c>
      <c r="M42" s="527"/>
      <c r="N42" s="527" t="str">
        <f>IF(AND('Mapa final'!$H$58="Muy Baja",'Mapa final'!$L$58="Leve"),CONCATENATE("R",'Mapa final'!$A$58),"")</f>
        <v/>
      </c>
      <c r="O42" s="528"/>
      <c r="P42" s="526" t="str">
        <f>IF(AND('Mapa final'!$H$46="Muy Baja",'Mapa final'!$L$46="Menor"),CONCATENATE("R",'Mapa final'!$A$46),"")</f>
        <v/>
      </c>
      <c r="Q42" s="527"/>
      <c r="R42" s="527" t="str">
        <f>IF(AND('Mapa final'!$H$52="Muy Baja",'Mapa final'!$L$52="Menor"),CONCATENATE("R",'Mapa final'!$A$52),"")</f>
        <v/>
      </c>
      <c r="S42" s="527"/>
      <c r="T42" s="527" t="str">
        <f>IF(AND('Mapa final'!$H$58="Muy Baja",'Mapa final'!$L$58="Menor"),CONCATENATE("R",'Mapa final'!$A$58),"")</f>
        <v/>
      </c>
      <c r="U42" s="528"/>
      <c r="V42" s="535" t="str">
        <f>IF(AND('Mapa final'!$H$46="Muy Baja",'Mapa final'!$L$46="Moderado"),CONCATENATE("R",'Mapa final'!$A$46),"")</f>
        <v/>
      </c>
      <c r="W42" s="536"/>
      <c r="X42" s="536" t="str">
        <f>IF(AND('Mapa final'!$H$52="Muy Baja",'Mapa final'!$L$52="Moderado"),CONCATENATE("R",'Mapa final'!$A$52),"")</f>
        <v/>
      </c>
      <c r="Y42" s="536"/>
      <c r="Z42" s="536" t="str">
        <f>IF(AND('Mapa final'!$H$58="Muy Baja",'Mapa final'!$L$58="Moderado"),CONCATENATE("R",'Mapa final'!$A$58),"")</f>
        <v/>
      </c>
      <c r="AA42" s="537"/>
      <c r="AB42" s="553" t="str">
        <f>IF(AND('Mapa final'!$H$46="Muy Baja",'Mapa final'!$L$46="Mayor"),CONCATENATE("R",'Mapa final'!$A$46),"")</f>
        <v/>
      </c>
      <c r="AC42" s="554"/>
      <c r="AD42" s="555" t="str">
        <f>IF(AND('Mapa final'!$H$52="Muy Baja",'Mapa final'!$L$52="Mayor"),CONCATENATE("R",'Mapa final'!$A$52),"")</f>
        <v/>
      </c>
      <c r="AE42" s="555"/>
      <c r="AF42" s="555" t="str">
        <f>IF(AND('Mapa final'!$H$58="Muy Baja",'Mapa final'!$L$58="Mayor"),CONCATENATE("R",'Mapa final'!$A$58),"")</f>
        <v/>
      </c>
      <c r="AG42" s="556"/>
      <c r="AH42" s="544" t="str">
        <f>IF(AND('Mapa final'!$H$46="Muy Baja",'Mapa final'!$L$46="Catastrófico"),CONCATENATE("R",'Mapa final'!$A$46),"")</f>
        <v/>
      </c>
      <c r="AI42" s="545"/>
      <c r="AJ42" s="545" t="str">
        <f>IF(AND('Mapa final'!$H$52="Muy Baja",'Mapa final'!$L$52="Catastrófico"),CONCATENATE("R",'Mapa final'!$A$52),"")</f>
        <v/>
      </c>
      <c r="AK42" s="545"/>
      <c r="AL42" s="545" t="str">
        <f>IF(AND('Mapa final'!$H$58="Muy Baja",'Mapa final'!$L$58="Catastrófico"),CONCATENATE("R",'Mapa final'!$A$58),"")</f>
        <v/>
      </c>
      <c r="AM42" s="546"/>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row>
    <row r="43" spans="1:80" x14ac:dyDescent="0.35">
      <c r="A43" s="70"/>
      <c r="B43" s="575"/>
      <c r="C43" s="575"/>
      <c r="D43" s="576"/>
      <c r="E43" s="567"/>
      <c r="F43" s="568"/>
      <c r="G43" s="568"/>
      <c r="H43" s="568"/>
      <c r="I43" s="569"/>
      <c r="J43" s="526"/>
      <c r="K43" s="527"/>
      <c r="L43" s="527"/>
      <c r="M43" s="527"/>
      <c r="N43" s="527"/>
      <c r="O43" s="528"/>
      <c r="P43" s="526"/>
      <c r="Q43" s="527"/>
      <c r="R43" s="527"/>
      <c r="S43" s="527"/>
      <c r="T43" s="527"/>
      <c r="U43" s="528"/>
      <c r="V43" s="535"/>
      <c r="W43" s="536"/>
      <c r="X43" s="536"/>
      <c r="Y43" s="536"/>
      <c r="Z43" s="536"/>
      <c r="AA43" s="537"/>
      <c r="AB43" s="553"/>
      <c r="AC43" s="554"/>
      <c r="AD43" s="555"/>
      <c r="AE43" s="555"/>
      <c r="AF43" s="555"/>
      <c r="AG43" s="556"/>
      <c r="AH43" s="544"/>
      <c r="AI43" s="545"/>
      <c r="AJ43" s="545"/>
      <c r="AK43" s="545"/>
      <c r="AL43" s="545"/>
      <c r="AM43" s="546"/>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row>
    <row r="44" spans="1:80" x14ac:dyDescent="0.35">
      <c r="A44" s="70"/>
      <c r="B44" s="575"/>
      <c r="C44" s="575"/>
      <c r="D44" s="576"/>
      <c r="E44" s="567"/>
      <c r="F44" s="568"/>
      <c r="G44" s="568"/>
      <c r="H44" s="568"/>
      <c r="I44" s="569"/>
      <c r="J44" s="526" t="str">
        <f>IF(AND('Mapa final'!$H$64="Muy Baja",'Mapa final'!$L$64="Leve"),CONCATENATE("R",'Mapa final'!$A$64),"")</f>
        <v/>
      </c>
      <c r="K44" s="527"/>
      <c r="L44" s="527" t="str">
        <f>IF(AND('Mapa final'!$H$70="Muy Baja",'Mapa final'!$L$70="Leve"),CONCATENATE("R",'Mapa final'!$A$70),"")</f>
        <v/>
      </c>
      <c r="M44" s="527"/>
      <c r="N44" s="527" t="str">
        <f>IF(AND('Mapa final'!$H$76="Muy Baja",'Mapa final'!$L$76="Leve"),CONCATENATE("R",'Mapa final'!$A$76),"")</f>
        <v/>
      </c>
      <c r="O44" s="528"/>
      <c r="P44" s="526" t="str">
        <f>IF(AND('Mapa final'!$H$64="Muy Baja",'Mapa final'!$L$64="Menor"),CONCATENATE("R",'Mapa final'!$A$64),"")</f>
        <v/>
      </c>
      <c r="Q44" s="527"/>
      <c r="R44" s="527" t="str">
        <f>IF(AND('Mapa final'!$H$70="Muy Baja",'Mapa final'!$L$70="Menor"),CONCATENATE("R",'Mapa final'!$A$70),"")</f>
        <v/>
      </c>
      <c r="S44" s="527"/>
      <c r="T44" s="527" t="str">
        <f>IF(AND('Mapa final'!$H$76="Muy Baja",'Mapa final'!$L$76="Menor"),CONCATENATE("R",'Mapa final'!$A$76),"")</f>
        <v/>
      </c>
      <c r="U44" s="528"/>
      <c r="V44" s="535" t="str">
        <f>IF(AND('Mapa final'!$H$64="Muy Baja",'Mapa final'!$L$64="Moderado"),CONCATENATE("R",'Mapa final'!$A$64),"")</f>
        <v/>
      </c>
      <c r="W44" s="536"/>
      <c r="X44" s="536" t="str">
        <f>IF(AND('Mapa final'!$H$70="Muy Baja",'Mapa final'!$L$70="Moderado"),CONCATENATE("R",'Mapa final'!$A$70),"")</f>
        <v/>
      </c>
      <c r="Y44" s="536"/>
      <c r="Z44" s="536" t="str">
        <f>IF(AND('Mapa final'!$H$76="Muy Baja",'Mapa final'!$L$76="Moderado"),CONCATENATE("R",'Mapa final'!$A$76),"")</f>
        <v/>
      </c>
      <c r="AA44" s="537"/>
      <c r="AB44" s="553" t="str">
        <f>IF(AND('Mapa final'!$H$64="Muy Baja",'Mapa final'!$L$64="Mayor"),CONCATENATE("R",'Mapa final'!$A$64),"")</f>
        <v/>
      </c>
      <c r="AC44" s="554"/>
      <c r="AD44" s="555" t="str">
        <f>IF(AND('Mapa final'!$H$70="Muy Baja",'Mapa final'!$L$70="Mayor"),CONCATENATE("R",'Mapa final'!$A$70),"")</f>
        <v/>
      </c>
      <c r="AE44" s="555"/>
      <c r="AF44" s="555" t="str">
        <f>IF(AND('Mapa final'!$H$76="Muy Baja",'Mapa final'!$L$76="Mayor"),CONCATENATE("R",'Mapa final'!$A$76),"")</f>
        <v/>
      </c>
      <c r="AG44" s="556"/>
      <c r="AH44" s="544" t="str">
        <f>IF(AND('Mapa final'!$H$64="Muy Baja",'Mapa final'!$L$64="Catastrófico"),CONCATENATE("R",'Mapa final'!$A$64),"")</f>
        <v/>
      </c>
      <c r="AI44" s="545"/>
      <c r="AJ44" s="545" t="str">
        <f>IF(AND('Mapa final'!$H$70="Muy Baja",'Mapa final'!$L$70="Catastrófico"),CONCATENATE("R",'Mapa final'!$A$70),"")</f>
        <v/>
      </c>
      <c r="AK44" s="545"/>
      <c r="AL44" s="545" t="str">
        <f>IF(AND('Mapa final'!$H$76="Muy Baja",'Mapa final'!$L$76="Catastrófico"),CONCATENATE("R",'Mapa final'!$A$76),"")</f>
        <v/>
      </c>
      <c r="AM44" s="546"/>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row>
    <row r="45" spans="1:80" ht="15" thickBot="1" x14ac:dyDescent="0.4">
      <c r="A45" s="70"/>
      <c r="B45" s="575"/>
      <c r="C45" s="575"/>
      <c r="D45" s="576"/>
      <c r="E45" s="570"/>
      <c r="F45" s="571"/>
      <c r="G45" s="571"/>
      <c r="H45" s="571"/>
      <c r="I45" s="572"/>
      <c r="J45" s="529"/>
      <c r="K45" s="530"/>
      <c r="L45" s="530"/>
      <c r="M45" s="530"/>
      <c r="N45" s="530"/>
      <c r="O45" s="531"/>
      <c r="P45" s="529"/>
      <c r="Q45" s="530"/>
      <c r="R45" s="530"/>
      <c r="S45" s="530"/>
      <c r="T45" s="530"/>
      <c r="U45" s="531"/>
      <c r="V45" s="538"/>
      <c r="W45" s="539"/>
      <c r="X45" s="539"/>
      <c r="Y45" s="539"/>
      <c r="Z45" s="539"/>
      <c r="AA45" s="540"/>
      <c r="AB45" s="557"/>
      <c r="AC45" s="558"/>
      <c r="AD45" s="558"/>
      <c r="AE45" s="558"/>
      <c r="AF45" s="558"/>
      <c r="AG45" s="559"/>
      <c r="AH45" s="547"/>
      <c r="AI45" s="548"/>
      <c r="AJ45" s="548"/>
      <c r="AK45" s="548"/>
      <c r="AL45" s="548"/>
      <c r="AM45" s="549"/>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row>
    <row r="46" spans="1:80" x14ac:dyDescent="0.35">
      <c r="A46" s="70"/>
      <c r="B46" s="70"/>
      <c r="C46" s="70"/>
      <c r="D46" s="70"/>
      <c r="E46" s="70"/>
      <c r="F46" s="70"/>
      <c r="G46" s="70"/>
      <c r="H46" s="70"/>
      <c r="I46" s="70"/>
      <c r="J46" s="564" t="s">
        <v>109</v>
      </c>
      <c r="K46" s="565"/>
      <c r="L46" s="565"/>
      <c r="M46" s="565"/>
      <c r="N46" s="565"/>
      <c r="O46" s="566"/>
      <c r="P46" s="564" t="s">
        <v>108</v>
      </c>
      <c r="Q46" s="565"/>
      <c r="R46" s="565"/>
      <c r="S46" s="565"/>
      <c r="T46" s="565"/>
      <c r="U46" s="566"/>
      <c r="V46" s="564" t="s">
        <v>107</v>
      </c>
      <c r="W46" s="565"/>
      <c r="X46" s="565"/>
      <c r="Y46" s="565"/>
      <c r="Z46" s="565"/>
      <c r="AA46" s="566"/>
      <c r="AB46" s="564" t="s">
        <v>106</v>
      </c>
      <c r="AC46" s="574"/>
      <c r="AD46" s="565"/>
      <c r="AE46" s="565"/>
      <c r="AF46" s="565"/>
      <c r="AG46" s="566"/>
      <c r="AH46" s="564" t="s">
        <v>105</v>
      </c>
      <c r="AI46" s="565"/>
      <c r="AJ46" s="565"/>
      <c r="AK46" s="565"/>
      <c r="AL46" s="565"/>
      <c r="AM46" s="566"/>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row>
    <row r="47" spans="1:80" x14ac:dyDescent="0.35">
      <c r="A47" s="70"/>
      <c r="B47" s="70"/>
      <c r="C47" s="70"/>
      <c r="D47" s="70"/>
      <c r="E47" s="70"/>
      <c r="F47" s="70"/>
      <c r="G47" s="70"/>
      <c r="H47" s="70"/>
      <c r="I47" s="70"/>
      <c r="J47" s="567"/>
      <c r="K47" s="568"/>
      <c r="L47" s="568"/>
      <c r="M47" s="568"/>
      <c r="N47" s="568"/>
      <c r="O47" s="569"/>
      <c r="P47" s="567"/>
      <c r="Q47" s="568"/>
      <c r="R47" s="568"/>
      <c r="S47" s="568"/>
      <c r="T47" s="568"/>
      <c r="U47" s="569"/>
      <c r="V47" s="567"/>
      <c r="W47" s="568"/>
      <c r="X47" s="568"/>
      <c r="Y47" s="568"/>
      <c r="Z47" s="568"/>
      <c r="AA47" s="569"/>
      <c r="AB47" s="567"/>
      <c r="AC47" s="568"/>
      <c r="AD47" s="568"/>
      <c r="AE47" s="568"/>
      <c r="AF47" s="568"/>
      <c r="AG47" s="569"/>
      <c r="AH47" s="567"/>
      <c r="AI47" s="568"/>
      <c r="AJ47" s="568"/>
      <c r="AK47" s="568"/>
      <c r="AL47" s="568"/>
      <c r="AM47" s="569"/>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x14ac:dyDescent="0.35">
      <c r="A48" s="70"/>
      <c r="B48" s="70"/>
      <c r="C48" s="70"/>
      <c r="D48" s="70"/>
      <c r="E48" s="70"/>
      <c r="F48" s="70"/>
      <c r="G48" s="70"/>
      <c r="H48" s="70"/>
      <c r="I48" s="70"/>
      <c r="J48" s="567"/>
      <c r="K48" s="568"/>
      <c r="L48" s="568"/>
      <c r="M48" s="568"/>
      <c r="N48" s="568"/>
      <c r="O48" s="569"/>
      <c r="P48" s="567"/>
      <c r="Q48" s="568"/>
      <c r="R48" s="568"/>
      <c r="S48" s="568"/>
      <c r="T48" s="568"/>
      <c r="U48" s="569"/>
      <c r="V48" s="567"/>
      <c r="W48" s="568"/>
      <c r="X48" s="568"/>
      <c r="Y48" s="568"/>
      <c r="Z48" s="568"/>
      <c r="AA48" s="569"/>
      <c r="AB48" s="567"/>
      <c r="AC48" s="568"/>
      <c r="AD48" s="568"/>
      <c r="AE48" s="568"/>
      <c r="AF48" s="568"/>
      <c r="AG48" s="569"/>
      <c r="AH48" s="567"/>
      <c r="AI48" s="568"/>
      <c r="AJ48" s="568"/>
      <c r="AK48" s="568"/>
      <c r="AL48" s="568"/>
      <c r="AM48" s="569"/>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1:80" x14ac:dyDescent="0.35">
      <c r="A49" s="70"/>
      <c r="B49" s="70"/>
      <c r="C49" s="70"/>
      <c r="D49" s="70"/>
      <c r="E49" s="70"/>
      <c r="F49" s="70"/>
      <c r="G49" s="70"/>
      <c r="H49" s="70"/>
      <c r="I49" s="70"/>
      <c r="J49" s="567"/>
      <c r="K49" s="568"/>
      <c r="L49" s="568"/>
      <c r="M49" s="568"/>
      <c r="N49" s="568"/>
      <c r="O49" s="569"/>
      <c r="P49" s="567"/>
      <c r="Q49" s="568"/>
      <c r="R49" s="568"/>
      <c r="S49" s="568"/>
      <c r="T49" s="568"/>
      <c r="U49" s="569"/>
      <c r="V49" s="567"/>
      <c r="W49" s="568"/>
      <c r="X49" s="568"/>
      <c r="Y49" s="568"/>
      <c r="Z49" s="568"/>
      <c r="AA49" s="569"/>
      <c r="AB49" s="567"/>
      <c r="AC49" s="568"/>
      <c r="AD49" s="568"/>
      <c r="AE49" s="568"/>
      <c r="AF49" s="568"/>
      <c r="AG49" s="569"/>
      <c r="AH49" s="567"/>
      <c r="AI49" s="568"/>
      <c r="AJ49" s="568"/>
      <c r="AK49" s="568"/>
      <c r="AL49" s="568"/>
      <c r="AM49" s="569"/>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row>
    <row r="50" spans="1:80" x14ac:dyDescent="0.35">
      <c r="A50" s="70"/>
      <c r="B50" s="70"/>
      <c r="C50" s="70"/>
      <c r="D50" s="70"/>
      <c r="E50" s="70"/>
      <c r="F50" s="70"/>
      <c r="G50" s="70"/>
      <c r="H50" s="70"/>
      <c r="I50" s="70"/>
      <c r="J50" s="567"/>
      <c r="K50" s="568"/>
      <c r="L50" s="568"/>
      <c r="M50" s="568"/>
      <c r="N50" s="568"/>
      <c r="O50" s="569"/>
      <c r="P50" s="567"/>
      <c r="Q50" s="568"/>
      <c r="R50" s="568"/>
      <c r="S50" s="568"/>
      <c r="T50" s="568"/>
      <c r="U50" s="569"/>
      <c r="V50" s="567"/>
      <c r="W50" s="568"/>
      <c r="X50" s="568"/>
      <c r="Y50" s="568"/>
      <c r="Z50" s="568"/>
      <c r="AA50" s="569"/>
      <c r="AB50" s="567"/>
      <c r="AC50" s="568"/>
      <c r="AD50" s="568"/>
      <c r="AE50" s="568"/>
      <c r="AF50" s="568"/>
      <c r="AG50" s="569"/>
      <c r="AH50" s="567"/>
      <c r="AI50" s="568"/>
      <c r="AJ50" s="568"/>
      <c r="AK50" s="568"/>
      <c r="AL50" s="568"/>
      <c r="AM50" s="5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row>
    <row r="51" spans="1:80" ht="15" thickBot="1" x14ac:dyDescent="0.4">
      <c r="A51" s="70"/>
      <c r="B51" s="70"/>
      <c r="C51" s="70"/>
      <c r="D51" s="70"/>
      <c r="E51" s="70"/>
      <c r="F51" s="70"/>
      <c r="G51" s="70"/>
      <c r="H51" s="70"/>
      <c r="I51" s="70"/>
      <c r="J51" s="570"/>
      <c r="K51" s="571"/>
      <c r="L51" s="571"/>
      <c r="M51" s="571"/>
      <c r="N51" s="571"/>
      <c r="O51" s="572"/>
      <c r="P51" s="570"/>
      <c r="Q51" s="571"/>
      <c r="R51" s="571"/>
      <c r="S51" s="571"/>
      <c r="T51" s="571"/>
      <c r="U51" s="572"/>
      <c r="V51" s="570"/>
      <c r="W51" s="571"/>
      <c r="X51" s="571"/>
      <c r="Y51" s="571"/>
      <c r="Z51" s="571"/>
      <c r="AA51" s="572"/>
      <c r="AB51" s="570"/>
      <c r="AC51" s="571"/>
      <c r="AD51" s="571"/>
      <c r="AE51" s="571"/>
      <c r="AF51" s="571"/>
      <c r="AG51" s="572"/>
      <c r="AH51" s="570"/>
      <c r="AI51" s="571"/>
      <c r="AJ51" s="571"/>
      <c r="AK51" s="571"/>
      <c r="AL51" s="571"/>
      <c r="AM51" s="572"/>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row>
    <row r="52" spans="1:80" x14ac:dyDescent="0.3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row>
    <row r="53" spans="1:80" ht="15" customHeight="1" x14ac:dyDescent="0.35">
      <c r="A53" s="70"/>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row>
    <row r="54" spans="1:80" ht="15" customHeight="1" x14ac:dyDescent="0.35">
      <c r="A54" s="70"/>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row>
    <row r="55" spans="1:80" x14ac:dyDescent="0.3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row>
    <row r="56" spans="1:80" x14ac:dyDescent="0.3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row>
    <row r="57" spans="1:80" x14ac:dyDescent="0.3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row>
    <row r="58" spans="1:80" x14ac:dyDescent="0.3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row>
    <row r="59" spans="1:80" x14ac:dyDescent="0.3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row>
    <row r="60" spans="1:80" x14ac:dyDescent="0.3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row>
    <row r="61" spans="1:80" x14ac:dyDescent="0.3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row>
    <row r="62" spans="1:80" x14ac:dyDescent="0.3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row>
    <row r="63" spans="1:80" x14ac:dyDescent="0.3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row>
    <row r="64" spans="1:80" x14ac:dyDescent="0.3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row>
    <row r="65" spans="1:80" x14ac:dyDescent="0.3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row>
    <row r="66" spans="1:80" x14ac:dyDescent="0.3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row>
    <row r="67" spans="1:80" x14ac:dyDescent="0.3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row>
    <row r="68" spans="1:80" x14ac:dyDescent="0.3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row>
    <row r="69" spans="1:80" x14ac:dyDescent="0.3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row>
    <row r="70" spans="1:80" x14ac:dyDescent="0.3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row>
    <row r="71" spans="1:80" x14ac:dyDescent="0.3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row>
    <row r="72" spans="1:80" x14ac:dyDescent="0.3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row>
    <row r="73" spans="1:80" x14ac:dyDescent="0.3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row>
    <row r="74" spans="1:80" x14ac:dyDescent="0.3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row>
    <row r="75" spans="1:80" x14ac:dyDescent="0.3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row>
    <row r="76" spans="1:80" x14ac:dyDescent="0.3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row>
    <row r="77" spans="1:80" x14ac:dyDescent="0.3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row>
    <row r="78" spans="1:80" x14ac:dyDescent="0.3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row>
    <row r="79" spans="1:80" x14ac:dyDescent="0.3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row>
    <row r="80" spans="1:80" x14ac:dyDescent="0.3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row>
    <row r="81" spans="1:63" x14ac:dyDescent="0.3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row>
    <row r="82" spans="1:63" x14ac:dyDescent="0.3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row>
    <row r="83" spans="1:63" x14ac:dyDescent="0.3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row>
    <row r="84" spans="1:63" x14ac:dyDescent="0.3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row>
    <row r="85" spans="1:63" x14ac:dyDescent="0.3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row>
    <row r="86" spans="1:63" x14ac:dyDescent="0.3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row>
    <row r="87" spans="1:63" x14ac:dyDescent="0.3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row>
    <row r="88" spans="1:63" x14ac:dyDescent="0.3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row>
    <row r="89" spans="1:63" x14ac:dyDescent="0.3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row>
    <row r="90" spans="1:63" x14ac:dyDescent="0.3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row>
    <row r="91" spans="1:63" x14ac:dyDescent="0.3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row>
    <row r="92" spans="1:63" x14ac:dyDescent="0.3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row>
    <row r="93" spans="1:63" x14ac:dyDescent="0.3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row>
    <row r="94" spans="1:63" x14ac:dyDescent="0.3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row>
    <row r="95" spans="1:63" x14ac:dyDescent="0.3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row>
    <row r="96" spans="1:63" x14ac:dyDescent="0.3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row>
    <row r="97" spans="1:63" x14ac:dyDescent="0.3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row>
    <row r="98" spans="1:63" x14ac:dyDescent="0.3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row>
    <row r="99" spans="1:63" x14ac:dyDescent="0.3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row>
    <row r="100" spans="1:63" x14ac:dyDescent="0.3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row>
    <row r="101" spans="1:63" x14ac:dyDescent="0.3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row>
    <row r="102" spans="1:63" x14ac:dyDescent="0.3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row>
    <row r="103" spans="1:63" x14ac:dyDescent="0.3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row>
    <row r="104" spans="1:63" x14ac:dyDescent="0.3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row>
    <row r="105" spans="1:63" x14ac:dyDescent="0.3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row>
    <row r="106" spans="1:63" x14ac:dyDescent="0.3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row>
    <row r="107" spans="1:63" x14ac:dyDescent="0.3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row>
    <row r="108" spans="1:63" x14ac:dyDescent="0.3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row>
    <row r="109" spans="1:63" x14ac:dyDescent="0.3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row>
    <row r="110" spans="1:63" x14ac:dyDescent="0.3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row>
    <row r="111" spans="1:63" x14ac:dyDescent="0.3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row>
    <row r="112" spans="1:63" x14ac:dyDescent="0.3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row>
    <row r="113" spans="1:63" x14ac:dyDescent="0.3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row>
    <row r="114" spans="1:63" x14ac:dyDescent="0.3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row>
    <row r="115" spans="1:63" x14ac:dyDescent="0.3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row>
    <row r="116" spans="1:63" x14ac:dyDescent="0.3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row>
    <row r="117" spans="1:63" x14ac:dyDescent="0.3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row>
    <row r="118" spans="1:63" x14ac:dyDescent="0.3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row>
    <row r="119" spans="1:63" x14ac:dyDescent="0.3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row>
    <row r="120" spans="1:63" x14ac:dyDescent="0.3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row>
    <row r="121" spans="1:63" x14ac:dyDescent="0.3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row>
    <row r="122" spans="1:63" x14ac:dyDescent="0.35">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row>
    <row r="123" spans="1:63" x14ac:dyDescent="0.35">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row>
    <row r="124" spans="1:63" x14ac:dyDescent="0.35">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row>
    <row r="125" spans="1:63" x14ac:dyDescent="0.35">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row>
    <row r="126" spans="1:63" x14ac:dyDescent="0.35">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row>
    <row r="127" spans="1:63" x14ac:dyDescent="0.35">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row>
    <row r="128" spans="1:63" x14ac:dyDescent="0.35">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row>
    <row r="129" spans="2:63" x14ac:dyDescent="0.35">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row>
    <row r="130" spans="2:63" x14ac:dyDescent="0.35">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row>
    <row r="131" spans="2:63" x14ac:dyDescent="0.35">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row>
    <row r="132" spans="2:63" x14ac:dyDescent="0.35">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row>
    <row r="133" spans="2:63" x14ac:dyDescent="0.35">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row>
    <row r="134" spans="2:63" x14ac:dyDescent="0.35">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row>
    <row r="135" spans="2:63" x14ac:dyDescent="0.35">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row>
    <row r="136" spans="2:63" x14ac:dyDescent="0.35">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row>
    <row r="137" spans="2:63" x14ac:dyDescent="0.35">
      <c r="B137" s="70"/>
      <c r="C137" s="70"/>
      <c r="D137" s="70"/>
      <c r="E137" s="70"/>
      <c r="F137" s="70"/>
      <c r="G137" s="70"/>
      <c r="H137" s="70"/>
      <c r="I137" s="70"/>
    </row>
    <row r="138" spans="2:63" x14ac:dyDescent="0.35">
      <c r="B138" s="70"/>
      <c r="C138" s="70"/>
      <c r="D138" s="70"/>
      <c r="E138" s="70"/>
      <c r="F138" s="70"/>
      <c r="G138" s="70"/>
      <c r="H138" s="70"/>
      <c r="I138" s="70"/>
    </row>
    <row r="139" spans="2:63" x14ac:dyDescent="0.35">
      <c r="B139" s="70"/>
      <c r="C139" s="70"/>
      <c r="D139" s="70"/>
      <c r="E139" s="70"/>
      <c r="F139" s="70"/>
      <c r="G139" s="70"/>
      <c r="H139" s="70"/>
      <c r="I139" s="70"/>
    </row>
    <row r="140" spans="2:63" x14ac:dyDescent="0.35">
      <c r="B140" s="70"/>
      <c r="C140" s="70"/>
      <c r="D140" s="70"/>
      <c r="E140" s="70"/>
      <c r="F140" s="70"/>
      <c r="G140" s="70"/>
      <c r="H140" s="70"/>
      <c r="I140" s="70"/>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7" zoomScale="50" zoomScaleNormal="50" workbookViewId="0">
      <selection activeCell="J36" sqref="J36"/>
    </sheetView>
  </sheetViews>
  <sheetFormatPr baseColWidth="10" defaultRowHeight="14.5" x14ac:dyDescent="0.35"/>
  <cols>
    <col min="2" max="18" width="5.7265625" customWidth="1"/>
    <col min="19" max="19" width="8.453125" customWidth="1"/>
    <col min="20" max="23" width="5.7265625" customWidth="1"/>
    <col min="24" max="24" width="8.54296875" customWidth="1"/>
    <col min="25" max="26" width="5.7265625" customWidth="1"/>
    <col min="27" max="27" width="10.7265625" customWidth="1"/>
    <col min="28" max="28" width="5.7265625" customWidth="1"/>
    <col min="29" max="29" width="7.453125" customWidth="1"/>
    <col min="30" max="33" width="5.7265625" customWidth="1"/>
    <col min="34" max="34" width="8.54296875" customWidth="1"/>
    <col min="35" max="39" width="5.7265625" customWidth="1"/>
    <col min="41" max="46" width="5.7265625" customWidth="1"/>
  </cols>
  <sheetData>
    <row r="1" spans="1:91" x14ac:dyDescent="0.35">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row>
    <row r="2" spans="1:91" ht="18" customHeight="1" x14ac:dyDescent="0.35">
      <c r="A2" s="70"/>
      <c r="B2" s="643" t="s">
        <v>155</v>
      </c>
      <c r="C2" s="644"/>
      <c r="D2" s="644"/>
      <c r="E2" s="644"/>
      <c r="F2" s="644"/>
      <c r="G2" s="644"/>
      <c r="H2" s="644"/>
      <c r="I2" s="644"/>
      <c r="J2" s="563" t="s">
        <v>2</v>
      </c>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row>
    <row r="3" spans="1:91" ht="18.75" customHeight="1" x14ac:dyDescent="0.35">
      <c r="A3" s="70"/>
      <c r="B3" s="644"/>
      <c r="C3" s="644"/>
      <c r="D3" s="644"/>
      <c r="E3" s="644"/>
      <c r="F3" s="644"/>
      <c r="G3" s="644"/>
      <c r="H3" s="644"/>
      <c r="I3" s="644"/>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3"/>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row>
    <row r="4" spans="1:91" ht="15" customHeight="1" x14ac:dyDescent="0.35">
      <c r="A4" s="70"/>
      <c r="B4" s="644"/>
      <c r="C4" s="644"/>
      <c r="D4" s="644"/>
      <c r="E4" s="644"/>
      <c r="F4" s="644"/>
      <c r="G4" s="644"/>
      <c r="H4" s="644"/>
      <c r="I4" s="644"/>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row>
    <row r="5" spans="1:91" ht="15" thickBot="1" x14ac:dyDescent="0.4">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row>
    <row r="6" spans="1:91" ht="15" customHeight="1" x14ac:dyDescent="0.35">
      <c r="A6" s="70"/>
      <c r="B6" s="575" t="s">
        <v>4</v>
      </c>
      <c r="C6" s="575"/>
      <c r="D6" s="576"/>
      <c r="E6" s="613" t="s">
        <v>113</v>
      </c>
      <c r="F6" s="614"/>
      <c r="G6" s="614"/>
      <c r="H6" s="614"/>
      <c r="I6" s="615"/>
      <c r="J6" s="32" t="str">
        <f>IF(AND('Mapa final'!$Y$10="Muy Alta",'Mapa final'!$AA$10="Leve"),CONCATENATE("R1C",'Mapa final'!$O$10),"")</f>
        <v/>
      </c>
      <c r="K6" s="33" t="str">
        <f>IF(AND('Mapa final'!$Y$11="Muy Alta",'Mapa final'!$AA$11="Leve"),CONCATENATE("R1C",'Mapa final'!$O$11),"")</f>
        <v/>
      </c>
      <c r="L6" s="33" t="str">
        <f>IF(AND('Mapa final'!$Y$12="Muy Alta",'Mapa final'!$AA$12="Leve"),CONCATENATE("R1C",'Mapa final'!$O$12),"")</f>
        <v/>
      </c>
      <c r="M6" s="33" t="str">
        <f>IF(AND('Mapa final'!$Y$13="Muy Alta",'Mapa final'!$AA$13="Leve"),CONCATENATE("R1C",'Mapa final'!$O$13),"")</f>
        <v/>
      </c>
      <c r="N6" s="33" t="str">
        <f>IF(AND('Mapa final'!$Y$14="Muy Alta",'Mapa final'!$AA$14="Leve"),CONCATENATE("R1C",'Mapa final'!$O$14),"")</f>
        <v/>
      </c>
      <c r="O6" s="34" t="str">
        <f>IF(AND('Mapa final'!$Y$15="Muy Alta",'Mapa final'!$AA$15="Leve"),CONCATENATE("R1C",'Mapa final'!$O$15),"")</f>
        <v/>
      </c>
      <c r="P6" s="32" t="str">
        <f>IF(AND('Mapa final'!$Y$10="Muy Alta",'Mapa final'!$AA$10="Menor"),CONCATENATE("R1C",'Mapa final'!$O$10),"")</f>
        <v/>
      </c>
      <c r="Q6" s="33" t="str">
        <f>IF(AND('Mapa final'!$Y$11="Muy Alta",'Mapa final'!$AA$11="Menor"),CONCATENATE("R1C",'Mapa final'!$O$11),"")</f>
        <v/>
      </c>
      <c r="R6" s="33" t="str">
        <f>IF(AND('Mapa final'!$Y$12="Muy Alta",'Mapa final'!$AA$12="Menor"),CONCATENATE("R1C",'Mapa final'!$O$12),"")</f>
        <v/>
      </c>
      <c r="S6" s="33" t="str">
        <f>IF(AND('Mapa final'!$Y$13="Muy Alta",'Mapa final'!$AA$13="Menor"),CONCATENATE("R1C",'Mapa final'!$O$13),"")</f>
        <v/>
      </c>
      <c r="T6" s="33" t="str">
        <f>IF(AND('Mapa final'!$Y$14="Muy Alta",'Mapa final'!$AA$14="Menor"),CONCATENATE("R1C",'Mapa final'!$O$14),"")</f>
        <v/>
      </c>
      <c r="U6" s="34" t="str">
        <f>IF(AND('Mapa final'!$Y$15="Muy Alta",'Mapa final'!$AA$15="Menor"),CONCATENATE("R1C",'Mapa final'!$O$15),"")</f>
        <v/>
      </c>
      <c r="V6" s="32" t="str">
        <f>IF(AND('Mapa final'!$Y$10="Muy Alta",'Mapa final'!$AA$10="Moderado"),CONCATENATE("R1C",'Mapa final'!$O$10),"")</f>
        <v/>
      </c>
      <c r="W6" s="33" t="str">
        <f>IF(AND('Mapa final'!$Y$11="Muy Alta",'Mapa final'!$AA$11="Moderado"),CONCATENATE("R1C",'Mapa final'!$O$11),"")</f>
        <v/>
      </c>
      <c r="X6" s="33" t="str">
        <f>IF(AND('Mapa final'!$Y$12="Muy Alta",'Mapa final'!$AA$12="Moderado"),CONCATENATE("R1C",'Mapa final'!$O$12),"")</f>
        <v/>
      </c>
      <c r="Y6" s="33" t="str">
        <f>IF(AND('Mapa final'!$Y$13="Muy Alta",'Mapa final'!$AA$13="Moderado"),CONCATENATE("R1C",'Mapa final'!$O$13),"")</f>
        <v/>
      </c>
      <c r="Z6" s="33" t="str">
        <f>IF(AND('Mapa final'!$Y$14="Muy Alta",'Mapa final'!$AA$14="Moderado"),CONCATENATE("R1C",'Mapa final'!$O$14),"")</f>
        <v/>
      </c>
      <c r="AA6" s="34" t="str">
        <f>IF(AND('Mapa final'!$Y$15="Muy Alta",'Mapa final'!$AA$15="Moderado"),CONCATENATE("R1C",'Mapa final'!$O$15),"")</f>
        <v/>
      </c>
      <c r="AB6" s="32" t="str">
        <f>IF(AND('Mapa final'!$Y$10="Muy Alta",'Mapa final'!$AA$10="Mayor"),CONCATENATE("R1C",'Mapa final'!$O$10),"")</f>
        <v/>
      </c>
      <c r="AC6" s="33" t="str">
        <f>IF(AND('Mapa final'!$Y$11="Muy Alta",'Mapa final'!$AA$11="Mayor"),CONCATENATE("R1C",'Mapa final'!$O$11),"")</f>
        <v/>
      </c>
      <c r="AD6" s="33" t="str">
        <f>IF(AND('Mapa final'!$Y$12="Muy Alta",'Mapa final'!$AA$12="Mayor"),CONCATENATE("R1C",'Mapa final'!$O$12),"")</f>
        <v/>
      </c>
      <c r="AE6" s="33" t="str">
        <f>IF(AND('Mapa final'!$Y$13="Muy Alta",'Mapa final'!$AA$13="Mayor"),CONCATENATE("R1C",'Mapa final'!$O$13),"")</f>
        <v/>
      </c>
      <c r="AF6" s="33" t="str">
        <f>IF(AND('Mapa final'!$Y$14="Muy Alta",'Mapa final'!$AA$14="Mayor"),CONCATENATE("R1C",'Mapa final'!$O$14),"")</f>
        <v/>
      </c>
      <c r="AG6" s="34" t="str">
        <f>IF(AND('Mapa final'!$Y$15="Muy Alta",'Mapa final'!$AA$15="Mayor"),CONCATENATE("R1C",'Mapa final'!$O$15),"")</f>
        <v/>
      </c>
      <c r="AH6" s="35" t="str">
        <f>IF(AND('Mapa final'!$Y$10="Muy Alta",'Mapa final'!$AA$10="Catastrófico"),CONCATENATE("R1C",'Mapa final'!$O$10),"")</f>
        <v/>
      </c>
      <c r="AI6" s="36" t="str">
        <f>IF(AND('Mapa final'!$Y$11="Muy Alta",'Mapa final'!$AA$11="Catastrófico"),CONCATENATE("R1C",'Mapa final'!$O$11),"")</f>
        <v/>
      </c>
      <c r="AJ6" s="36" t="str">
        <f>IF(AND('Mapa final'!$Y$12="Muy Alta",'Mapa final'!$AA$12="Catastrófico"),CONCATENATE("R1C",'Mapa final'!$O$12),"")</f>
        <v/>
      </c>
      <c r="AK6" s="36" t="str">
        <f>IF(AND('Mapa final'!$Y$13="Muy Alta",'Mapa final'!$AA$13="Catastrófico"),CONCATENATE("R1C",'Mapa final'!$O$13),"")</f>
        <v/>
      </c>
      <c r="AL6" s="36" t="str">
        <f>IF(AND('Mapa final'!$Y$14="Muy Alta",'Mapa final'!$AA$14="Catastrófico"),CONCATENATE("R1C",'Mapa final'!$O$14),"")</f>
        <v/>
      </c>
      <c r="AM6" s="37" t="str">
        <f>IF(AND('Mapa final'!$Y$15="Muy Alta",'Mapa final'!$AA$15="Catastrófico"),CONCATENATE("R1C",'Mapa final'!$O$15),"")</f>
        <v/>
      </c>
      <c r="AN6" s="70"/>
      <c r="AO6" s="634" t="s">
        <v>76</v>
      </c>
      <c r="AP6" s="635"/>
      <c r="AQ6" s="635"/>
      <c r="AR6" s="635"/>
      <c r="AS6" s="635"/>
      <c r="AT6" s="636"/>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row>
    <row r="7" spans="1:91" ht="15" customHeight="1" x14ac:dyDescent="0.35">
      <c r="A7" s="70"/>
      <c r="B7" s="575"/>
      <c r="C7" s="575"/>
      <c r="D7" s="576"/>
      <c r="E7" s="616"/>
      <c r="F7" s="617"/>
      <c r="G7" s="617"/>
      <c r="H7" s="617"/>
      <c r="I7" s="618"/>
      <c r="J7" s="38" t="str">
        <f>IF(AND('Mapa final'!$Y$16="Muy Alta",'Mapa final'!$AA$16="Leve"),CONCATENATE("R2C",'Mapa final'!$O$16),"")</f>
        <v/>
      </c>
      <c r="K7" s="39" t="str">
        <f>IF(AND('Mapa final'!$Y$17="Muy Alta",'Mapa final'!$AA$17="Leve"),CONCATENATE("R2C",'Mapa final'!$O$17),"")</f>
        <v/>
      </c>
      <c r="L7" s="39" t="str">
        <f>IF(AND('Mapa final'!$Y$18="Muy Alta",'Mapa final'!$AA$18="Leve"),CONCATENATE("R2C",'Mapa final'!$O$18),"")</f>
        <v/>
      </c>
      <c r="M7" s="39" t="str">
        <f>IF(AND('Mapa final'!$Y$19="Muy Alta",'Mapa final'!$AA$19="Leve"),CONCATENATE("R2C",'Mapa final'!$O$19),"")</f>
        <v/>
      </c>
      <c r="N7" s="39" t="str">
        <f>IF(AND('Mapa final'!$Y$20="Muy Alta",'Mapa final'!$AA$20="Leve"),CONCATENATE("R2C",'Mapa final'!$O$20),"")</f>
        <v/>
      </c>
      <c r="O7" s="40" t="str">
        <f>IF(AND('Mapa final'!$Y$21="Muy Alta",'Mapa final'!$AA$21="Leve"),CONCATENATE("R2C",'Mapa final'!$O$21),"")</f>
        <v/>
      </c>
      <c r="P7" s="38" t="str">
        <f>IF(AND('Mapa final'!$Y$16="Muy Alta",'Mapa final'!$AA$16="Menor"),CONCATENATE("R2C",'Mapa final'!$O$16),"")</f>
        <v/>
      </c>
      <c r="Q7" s="39" t="str">
        <f>IF(AND('Mapa final'!$Y$17="Muy Alta",'Mapa final'!$AA$17="Menor"),CONCATENATE("R2C",'Mapa final'!$O$17),"")</f>
        <v/>
      </c>
      <c r="R7" s="39" t="str">
        <f>IF(AND('Mapa final'!$Y$18="Muy Alta",'Mapa final'!$AA$18="Menor"),CONCATENATE("R2C",'Mapa final'!$O$18),"")</f>
        <v/>
      </c>
      <c r="S7" s="39" t="str">
        <f>IF(AND('Mapa final'!$Y$19="Muy Alta",'Mapa final'!$AA$19="Menor"),CONCATENATE("R2C",'Mapa final'!$O$19),"")</f>
        <v/>
      </c>
      <c r="T7" s="39" t="str">
        <f>IF(AND('Mapa final'!$Y$20="Muy Alta",'Mapa final'!$AA$20="Menor"),CONCATENATE("R2C",'Mapa final'!$O$20),"")</f>
        <v/>
      </c>
      <c r="U7" s="40" t="str">
        <f>IF(AND('Mapa final'!$Y$21="Muy Alta",'Mapa final'!$AA$21="Menor"),CONCATENATE("R2C",'Mapa final'!$O$21),"")</f>
        <v/>
      </c>
      <c r="V7" s="38" t="str">
        <f>IF(AND('Mapa final'!$Y$16="Muy Alta",'Mapa final'!$AA$16="Moderado"),CONCATENATE("R2C",'Mapa final'!$O$16),"")</f>
        <v/>
      </c>
      <c r="W7" s="39" t="str">
        <f>IF(AND('Mapa final'!$Y$17="Muy Alta",'Mapa final'!$AA$17="Moderado"),CONCATENATE("R2C",'Mapa final'!$O$17),"")</f>
        <v/>
      </c>
      <c r="X7" s="39" t="str">
        <f>IF(AND('Mapa final'!$Y$18="Muy Alta",'Mapa final'!$AA$18="Moderado"),CONCATENATE("R2C",'Mapa final'!$O$18),"")</f>
        <v/>
      </c>
      <c r="Y7" s="39" t="str">
        <f>IF(AND('Mapa final'!$Y$19="Muy Alta",'Mapa final'!$AA$19="Moderado"),CONCATENATE("R2C",'Mapa final'!$O$19),"")</f>
        <v/>
      </c>
      <c r="Z7" s="39" t="str">
        <f>IF(AND('Mapa final'!$Y$20="Muy Alta",'Mapa final'!$AA$20="Moderado"),CONCATENATE("R2C",'Mapa final'!$O$20),"")</f>
        <v/>
      </c>
      <c r="AA7" s="40" t="str">
        <f>IF(AND('Mapa final'!$Y$21="Muy Alta",'Mapa final'!$AA$21="Moderado"),CONCATENATE("R2C",'Mapa final'!$O$21),"")</f>
        <v/>
      </c>
      <c r="AB7" s="38" t="str">
        <f>IF(AND('Mapa final'!$Y$16="Muy Alta",'Mapa final'!$AA$16="Mayor"),CONCATENATE("R2C",'Mapa final'!$O$16),"")</f>
        <v/>
      </c>
      <c r="AC7" s="39" t="str">
        <f>IF(AND('Mapa final'!$Y$17="Muy Alta",'Mapa final'!$AA$17="Mayor"),CONCATENATE("R2C",'Mapa final'!$O$17),"")</f>
        <v/>
      </c>
      <c r="AD7" s="39" t="str">
        <f>IF(AND('Mapa final'!$Y$18="Muy Alta",'Mapa final'!$AA$18="Mayor"),CONCATENATE("R2C",'Mapa final'!$O$18),"")</f>
        <v/>
      </c>
      <c r="AE7" s="39" t="str">
        <f>IF(AND('Mapa final'!$Y$19="Muy Alta",'Mapa final'!$AA$19="Mayor"),CONCATENATE("R2C",'Mapa final'!$O$19),"")</f>
        <v/>
      </c>
      <c r="AF7" s="39" t="str">
        <f>IF(AND('Mapa final'!$Y$20="Muy Alta",'Mapa final'!$AA$20="Mayor"),CONCATENATE("R2C",'Mapa final'!$O$20),"")</f>
        <v/>
      </c>
      <c r="AG7" s="40" t="str">
        <f>IF(AND('Mapa final'!$Y$21="Muy Alta",'Mapa final'!$AA$21="Mayor"),CONCATENATE("R2C",'Mapa final'!$O$21),"")</f>
        <v/>
      </c>
      <c r="AH7" s="41" t="str">
        <f>IF(AND('Mapa final'!$Y$16="Muy Alta",'Mapa final'!$AA$16="Catastrófico"),CONCATENATE("R2C",'Mapa final'!$O$16),"")</f>
        <v/>
      </c>
      <c r="AI7" s="42" t="str">
        <f>IF(AND('Mapa final'!$Y$17="Muy Alta",'Mapa final'!$AA$17="Catastrófico"),CONCATENATE("R2C",'Mapa final'!$O$17),"")</f>
        <v/>
      </c>
      <c r="AJ7" s="42" t="str">
        <f>IF(AND('Mapa final'!$Y$18="Muy Alta",'Mapa final'!$AA$18="Catastrófico"),CONCATENATE("R2C",'Mapa final'!$O$18),"")</f>
        <v/>
      </c>
      <c r="AK7" s="42" t="str">
        <f>IF(AND('Mapa final'!$Y$19="Muy Alta",'Mapa final'!$AA$19="Catastrófico"),CONCATENATE("R2C",'Mapa final'!$O$19),"")</f>
        <v/>
      </c>
      <c r="AL7" s="42" t="str">
        <f>IF(AND('Mapa final'!$Y$20="Muy Alta",'Mapa final'!$AA$20="Catastrófico"),CONCATENATE("R2C",'Mapa final'!$O$20),"")</f>
        <v/>
      </c>
      <c r="AM7" s="43" t="str">
        <f>IF(AND('Mapa final'!$Y$21="Muy Alta",'Mapa final'!$AA$21="Catastrófico"),CONCATENATE("R2C",'Mapa final'!$O$21),"")</f>
        <v/>
      </c>
      <c r="AN7" s="70"/>
      <c r="AO7" s="637"/>
      <c r="AP7" s="638"/>
      <c r="AQ7" s="638"/>
      <c r="AR7" s="638"/>
      <c r="AS7" s="638"/>
      <c r="AT7" s="639"/>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row>
    <row r="8" spans="1:91" ht="15" customHeight="1" x14ac:dyDescent="0.35">
      <c r="A8" s="70"/>
      <c r="B8" s="575"/>
      <c r="C8" s="575"/>
      <c r="D8" s="576"/>
      <c r="E8" s="616"/>
      <c r="F8" s="617"/>
      <c r="G8" s="617"/>
      <c r="H8" s="617"/>
      <c r="I8" s="618"/>
      <c r="J8" s="38" t="str">
        <f>IF(AND('Mapa final'!$Y$22="Muy Alta",'Mapa final'!$AA$22="Leve"),CONCATENATE("R3C",'Mapa final'!$O$22),"")</f>
        <v/>
      </c>
      <c r="K8" s="39" t="str">
        <f>IF(AND('Mapa final'!$Y$23="Muy Alta",'Mapa final'!$AA$23="Leve"),CONCATENATE("R3C",'Mapa final'!$O$23),"")</f>
        <v/>
      </c>
      <c r="L8" s="39" t="str">
        <f>IF(AND('Mapa final'!$Y$24="Muy Alta",'Mapa final'!$AA$24="Leve"),CONCATENATE("R3C",'Mapa final'!$O$24),"")</f>
        <v/>
      </c>
      <c r="M8" s="39" t="str">
        <f>IF(AND('Mapa final'!$Y$25="Muy Alta",'Mapa final'!$AA$25="Leve"),CONCATENATE("R3C",'Mapa final'!$O$25),"")</f>
        <v/>
      </c>
      <c r="N8" s="39" t="str">
        <f>IF(AND('Mapa final'!$Y$26="Muy Alta",'Mapa final'!$AA$26="Leve"),CONCATENATE("R3C",'Mapa final'!$O$26),"")</f>
        <v/>
      </c>
      <c r="O8" s="40" t="str">
        <f>IF(AND('Mapa final'!$Y$27="Muy Alta",'Mapa final'!$AA$27="Leve"),CONCATENATE("R3C",'Mapa final'!$O$27),"")</f>
        <v/>
      </c>
      <c r="P8" s="38" t="str">
        <f>IF(AND('Mapa final'!$Y$22="Muy Alta",'Mapa final'!$AA$22="Menor"),CONCATENATE("R3C",'Mapa final'!$O$22),"")</f>
        <v/>
      </c>
      <c r="Q8" s="39" t="str">
        <f>IF(AND('Mapa final'!$Y$23="Muy Alta",'Mapa final'!$AA$23="Menor"),CONCATENATE("R3C",'Mapa final'!$O$23),"")</f>
        <v/>
      </c>
      <c r="R8" s="39" t="str">
        <f>IF(AND('Mapa final'!$Y$24="Muy Alta",'Mapa final'!$AA$24="Menor"),CONCATENATE("R3C",'Mapa final'!$O$24),"")</f>
        <v/>
      </c>
      <c r="S8" s="39" t="str">
        <f>IF(AND('Mapa final'!$Y$25="Muy Alta",'Mapa final'!$AA$25="Menor"),CONCATENATE("R3C",'Mapa final'!$O$25),"")</f>
        <v/>
      </c>
      <c r="T8" s="39" t="str">
        <f>IF(AND('Mapa final'!$Y$26="Muy Alta",'Mapa final'!$AA$26="Menor"),CONCATENATE("R3C",'Mapa final'!$O$26),"")</f>
        <v/>
      </c>
      <c r="U8" s="40" t="str">
        <f>IF(AND('Mapa final'!$Y$27="Muy Alta",'Mapa final'!$AA$27="Menor"),CONCATENATE("R3C",'Mapa final'!$O$27),"")</f>
        <v/>
      </c>
      <c r="V8" s="38" t="str">
        <f>IF(AND('Mapa final'!$Y$22="Muy Alta",'Mapa final'!$AA$22="Moderado"),CONCATENATE("R3C",'Mapa final'!$O$22),"")</f>
        <v/>
      </c>
      <c r="W8" s="39" t="str">
        <f>IF(AND('Mapa final'!$Y$23="Muy Alta",'Mapa final'!$AA$23="Moderado"),CONCATENATE("R3C",'Mapa final'!$O$23),"")</f>
        <v/>
      </c>
      <c r="X8" s="39" t="str">
        <f>IF(AND('Mapa final'!$Y$24="Muy Alta",'Mapa final'!$AA$24="Moderado"),CONCATENATE("R3C",'Mapa final'!$O$24),"")</f>
        <v/>
      </c>
      <c r="Y8" s="39" t="str">
        <f>IF(AND('Mapa final'!$Y$25="Muy Alta",'Mapa final'!$AA$25="Moderado"),CONCATENATE("R3C",'Mapa final'!$O$25),"")</f>
        <v/>
      </c>
      <c r="Z8" s="39" t="str">
        <f>IF(AND('Mapa final'!$Y$26="Muy Alta",'Mapa final'!$AA$26="Moderado"),CONCATENATE("R3C",'Mapa final'!$O$26),"")</f>
        <v/>
      </c>
      <c r="AA8" s="40" t="str">
        <f>IF(AND('Mapa final'!$Y$27="Muy Alta",'Mapa final'!$AA$27="Moderado"),CONCATENATE("R3C",'Mapa final'!$O$27),"")</f>
        <v/>
      </c>
      <c r="AB8" s="38" t="str">
        <f>IF(AND('Mapa final'!$Y$22="Muy Alta",'Mapa final'!$AA$22="Mayor"),CONCATENATE("R3C",'Mapa final'!$O$22),"")</f>
        <v/>
      </c>
      <c r="AC8" s="39" t="str">
        <f>IF(AND('Mapa final'!$Y$23="Muy Alta",'Mapa final'!$AA$23="Mayor"),CONCATENATE("R3C",'Mapa final'!$O$23),"")</f>
        <v/>
      </c>
      <c r="AD8" s="39" t="str">
        <f>IF(AND('Mapa final'!$Y$24="Muy Alta",'Mapa final'!$AA$24="Mayor"),CONCATENATE("R3C",'Mapa final'!$O$24),"")</f>
        <v/>
      </c>
      <c r="AE8" s="39" t="str">
        <f>IF(AND('Mapa final'!$Y$25="Muy Alta",'Mapa final'!$AA$25="Mayor"),CONCATENATE("R3C",'Mapa final'!$O$25),"")</f>
        <v/>
      </c>
      <c r="AF8" s="39" t="str">
        <f>IF(AND('Mapa final'!$Y$26="Muy Alta",'Mapa final'!$AA$26="Mayor"),CONCATENATE("R3C",'Mapa final'!$O$26),"")</f>
        <v/>
      </c>
      <c r="AG8" s="40" t="str">
        <f>IF(AND('Mapa final'!$Y$27="Muy Alta",'Mapa final'!$AA$27="Mayor"),CONCATENATE("R3C",'Mapa final'!$O$27),"")</f>
        <v/>
      </c>
      <c r="AH8" s="41" t="str">
        <f>IF(AND('Mapa final'!$Y$22="Muy Alta",'Mapa final'!$AA$22="Catastrófico"),CONCATENATE("R3C",'Mapa final'!$O$22),"")</f>
        <v/>
      </c>
      <c r="AI8" s="42" t="str">
        <f>IF(AND('Mapa final'!$Y$23="Muy Alta",'Mapa final'!$AA$23="Catastrófico"),CONCATENATE("R3C",'Mapa final'!$O$23),"")</f>
        <v/>
      </c>
      <c r="AJ8" s="42" t="str">
        <f>IF(AND('Mapa final'!$Y$24="Muy Alta",'Mapa final'!$AA$24="Catastrófico"),CONCATENATE("R3C",'Mapa final'!$O$24),"")</f>
        <v/>
      </c>
      <c r="AK8" s="42" t="str">
        <f>IF(AND('Mapa final'!$Y$25="Muy Alta",'Mapa final'!$AA$25="Catastrófico"),CONCATENATE("R3C",'Mapa final'!$O$25),"")</f>
        <v/>
      </c>
      <c r="AL8" s="42" t="str">
        <f>IF(AND('Mapa final'!$Y$26="Muy Alta",'Mapa final'!$AA$26="Catastrófico"),CONCATENATE("R3C",'Mapa final'!$O$26),"")</f>
        <v/>
      </c>
      <c r="AM8" s="43" t="str">
        <f>IF(AND('Mapa final'!$Y$27="Muy Alta",'Mapa final'!$AA$27="Catastrófico"),CONCATENATE("R3C",'Mapa final'!$O$27),"")</f>
        <v/>
      </c>
      <c r="AN8" s="70"/>
      <c r="AO8" s="637"/>
      <c r="AP8" s="638"/>
      <c r="AQ8" s="638"/>
      <c r="AR8" s="638"/>
      <c r="AS8" s="638"/>
      <c r="AT8" s="639"/>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row>
    <row r="9" spans="1:91" ht="15" customHeight="1" x14ac:dyDescent="0.35">
      <c r="A9" s="70"/>
      <c r="B9" s="575"/>
      <c r="C9" s="575"/>
      <c r="D9" s="576"/>
      <c r="E9" s="616"/>
      <c r="F9" s="617"/>
      <c r="G9" s="617"/>
      <c r="H9" s="617"/>
      <c r="I9" s="618"/>
      <c r="J9" s="38" t="str">
        <f>IF(AND('Mapa final'!$Y$28="Muy Alta",'Mapa final'!$AA$28="Leve"),CONCATENATE("R4C",'Mapa final'!$O$28),"")</f>
        <v/>
      </c>
      <c r="K9" s="39" t="str">
        <f>IF(AND('Mapa final'!$Y$29="Muy Alta",'Mapa final'!$AA$29="Leve"),CONCATENATE("R4C",'Mapa final'!$O$29),"")</f>
        <v/>
      </c>
      <c r="L9" s="44" t="str">
        <f>IF(AND('Mapa final'!$Y$30="Muy Alta",'Mapa final'!$AA$30="Leve"),CONCATENATE("R4C",'Mapa final'!$O$30),"")</f>
        <v/>
      </c>
      <c r="M9" s="44" t="str">
        <f>IF(AND('Mapa final'!$Y$31="Muy Alta",'Mapa final'!$AA$31="Leve"),CONCATENATE("R4C",'Mapa final'!$O$31),"")</f>
        <v/>
      </c>
      <c r="N9" s="44" t="str">
        <f>IF(AND('Mapa final'!$Y$32="Muy Alta",'Mapa final'!$AA$32="Leve"),CONCATENATE("R4C",'Mapa final'!$O$32),"")</f>
        <v/>
      </c>
      <c r="O9" s="40" t="str">
        <f>IF(AND('Mapa final'!$Y$33="Muy Alta",'Mapa final'!$AA$33="Leve"),CONCATENATE("R4C",'Mapa final'!$O$33),"")</f>
        <v/>
      </c>
      <c r="P9" s="38" t="str">
        <f>IF(AND('Mapa final'!$Y$28="Muy Alta",'Mapa final'!$AA$28="Menor"),CONCATENATE("R4C",'Mapa final'!$O$28),"")</f>
        <v/>
      </c>
      <c r="Q9" s="39" t="str">
        <f>IF(AND('Mapa final'!$Y$29="Muy Alta",'Mapa final'!$AA$29="Menor"),CONCATENATE("R4C",'Mapa final'!$O$29),"")</f>
        <v/>
      </c>
      <c r="R9" s="44" t="str">
        <f>IF(AND('Mapa final'!$Y$30="Muy Alta",'Mapa final'!$AA$30="Menor"),CONCATENATE("R4C",'Mapa final'!$O$30),"")</f>
        <v/>
      </c>
      <c r="S9" s="44" t="str">
        <f>IF(AND('Mapa final'!$Y$31="Muy Alta",'Mapa final'!$AA$31="Menor"),CONCATENATE("R4C",'Mapa final'!$O$31),"")</f>
        <v/>
      </c>
      <c r="T9" s="44" t="str">
        <f>IF(AND('Mapa final'!$Y$32="Muy Alta",'Mapa final'!$AA$32="Menor"),CONCATENATE("R4C",'Mapa final'!$O$32),"")</f>
        <v/>
      </c>
      <c r="U9" s="40" t="str">
        <f>IF(AND('Mapa final'!$Y$33="Muy Alta",'Mapa final'!$AA$33="Menor"),CONCATENATE("R4C",'Mapa final'!$O$33),"")</f>
        <v/>
      </c>
      <c r="V9" s="38" t="str">
        <f>IF(AND('Mapa final'!$Y$28="Muy Alta",'Mapa final'!$AA$28="Moderado"),CONCATENATE("R4C",'Mapa final'!$O$28),"")</f>
        <v/>
      </c>
      <c r="W9" s="39" t="str">
        <f>IF(AND('Mapa final'!$Y$29="Muy Alta",'Mapa final'!$AA$29="Moderado"),CONCATENATE("R4C",'Mapa final'!$O$29),"")</f>
        <v/>
      </c>
      <c r="X9" s="44" t="str">
        <f>IF(AND('Mapa final'!$Y$30="Muy Alta",'Mapa final'!$AA$30="Moderado"),CONCATENATE("R4C",'Mapa final'!$O$30),"")</f>
        <v/>
      </c>
      <c r="Y9" s="44" t="str">
        <f>IF(AND('Mapa final'!$Y$31="Muy Alta",'Mapa final'!$AA$31="Moderado"),CONCATENATE("R4C",'Mapa final'!$O$31),"")</f>
        <v/>
      </c>
      <c r="Z9" s="44" t="str">
        <f>IF(AND('Mapa final'!$Y$32="Muy Alta",'Mapa final'!$AA$32="Moderado"),CONCATENATE("R4C",'Mapa final'!$O$32),"")</f>
        <v/>
      </c>
      <c r="AA9" s="40" t="str">
        <f>IF(AND('Mapa final'!$Y$33="Muy Alta",'Mapa final'!$AA$33="Moderado"),CONCATENATE("R4C",'Mapa final'!$O$33),"")</f>
        <v/>
      </c>
      <c r="AB9" s="38" t="str">
        <f>IF(AND('Mapa final'!$Y$28="Muy Alta",'Mapa final'!$AA$28="Mayor"),CONCATENATE("R4C",'Mapa final'!$O$28),"")</f>
        <v/>
      </c>
      <c r="AC9" s="39" t="str">
        <f>IF(AND('Mapa final'!$Y$29="Muy Alta",'Mapa final'!$AA$29="Mayor"),CONCATENATE("R4C",'Mapa final'!$O$29),"")</f>
        <v/>
      </c>
      <c r="AD9" s="44" t="str">
        <f>IF(AND('Mapa final'!$Y$30="Muy Alta",'Mapa final'!$AA$30="Mayor"),CONCATENATE("R4C",'Mapa final'!$O$30),"")</f>
        <v/>
      </c>
      <c r="AE9" s="44" t="str">
        <f>IF(AND('Mapa final'!$Y$31="Muy Alta",'Mapa final'!$AA$31="Mayor"),CONCATENATE("R4C",'Mapa final'!$O$31),"")</f>
        <v/>
      </c>
      <c r="AF9" s="44" t="str">
        <f>IF(AND('Mapa final'!$Y$32="Muy Alta",'Mapa final'!$AA$32="Mayor"),CONCATENATE("R4C",'Mapa final'!$O$32),"")</f>
        <v/>
      </c>
      <c r="AG9" s="40" t="str">
        <f>IF(AND('Mapa final'!$Y$33="Muy Alta",'Mapa final'!$AA$33="Mayor"),CONCATENATE("R4C",'Mapa final'!$O$33),"")</f>
        <v/>
      </c>
      <c r="AH9" s="41" t="str">
        <f>IF(AND('Mapa final'!$Y$28="Muy Alta",'Mapa final'!$AA$28="Catastrófico"),CONCATENATE("R4C",'Mapa final'!$O$28),"")</f>
        <v/>
      </c>
      <c r="AI9" s="42" t="str">
        <f>IF(AND('Mapa final'!$Y$29="Muy Alta",'Mapa final'!$AA$29="Catastrófico"),CONCATENATE("R4C",'Mapa final'!$O$29),"")</f>
        <v/>
      </c>
      <c r="AJ9" s="42" t="str">
        <f>IF(AND('Mapa final'!$Y$30="Muy Alta",'Mapa final'!$AA$30="Catastrófico"),CONCATENATE("R4C",'Mapa final'!$O$30),"")</f>
        <v/>
      </c>
      <c r="AK9" s="42" t="str">
        <f>IF(AND('Mapa final'!$Y$31="Muy Alta",'Mapa final'!$AA$31="Catastrófico"),CONCATENATE("R4C",'Mapa final'!$O$31),"")</f>
        <v/>
      </c>
      <c r="AL9" s="42" t="str">
        <f>IF(AND('Mapa final'!$Y$32="Muy Alta",'Mapa final'!$AA$32="Catastrófico"),CONCATENATE("R4C",'Mapa final'!$O$32),"")</f>
        <v/>
      </c>
      <c r="AM9" s="43" t="str">
        <f>IF(AND('Mapa final'!$Y$33="Muy Alta",'Mapa final'!$AA$33="Catastrófico"),CONCATENATE("R4C",'Mapa final'!$O$33),"")</f>
        <v/>
      </c>
      <c r="AN9" s="70"/>
      <c r="AO9" s="637"/>
      <c r="AP9" s="638"/>
      <c r="AQ9" s="638"/>
      <c r="AR9" s="638"/>
      <c r="AS9" s="638"/>
      <c r="AT9" s="639"/>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row>
    <row r="10" spans="1:91" ht="15" customHeight="1" x14ac:dyDescent="0.35">
      <c r="A10" s="70"/>
      <c r="B10" s="575"/>
      <c r="C10" s="575"/>
      <c r="D10" s="576"/>
      <c r="E10" s="616"/>
      <c r="F10" s="617"/>
      <c r="G10" s="617"/>
      <c r="H10" s="617"/>
      <c r="I10" s="618"/>
      <c r="J10" s="38" t="str">
        <f>IF(AND('Mapa final'!$Y$34="Muy Alta",'Mapa final'!$AA$34="Leve"),CONCATENATE("R5C",'Mapa final'!$O$34),"")</f>
        <v/>
      </c>
      <c r="K10" s="39" t="str">
        <f>IF(AND('Mapa final'!$Y$35="Muy Alta",'Mapa final'!$AA$35="Leve"),CONCATENATE("R5C",'Mapa final'!$O$35),"")</f>
        <v/>
      </c>
      <c r="L10" s="44" t="str">
        <f>IF(AND('Mapa final'!$Y$36="Muy Alta",'Mapa final'!$AA$36="Leve"),CONCATENATE("R5C",'Mapa final'!$O$36),"")</f>
        <v/>
      </c>
      <c r="M10" s="44" t="str">
        <f>IF(AND('Mapa final'!$Y$37="Muy Alta",'Mapa final'!$AA$37="Leve"),CONCATENATE("R5C",'Mapa final'!$O$37),"")</f>
        <v/>
      </c>
      <c r="N10" s="44" t="str">
        <f>IF(AND('Mapa final'!$Y$38="Muy Alta",'Mapa final'!$AA$38="Leve"),CONCATENATE("R5C",'Mapa final'!$O$38),"")</f>
        <v/>
      </c>
      <c r="O10" s="40" t="str">
        <f>IF(AND('Mapa final'!$Y$39="Muy Alta",'Mapa final'!$AA$39="Leve"),CONCATENATE("R5C",'Mapa final'!$O$39),"")</f>
        <v/>
      </c>
      <c r="P10" s="38" t="str">
        <f>IF(AND('Mapa final'!$Y$34="Muy Alta",'Mapa final'!$AA$34="Menor"),CONCATENATE("R5C",'Mapa final'!$O$34),"")</f>
        <v/>
      </c>
      <c r="Q10" s="39" t="str">
        <f>IF(AND('Mapa final'!$Y$35="Muy Alta",'Mapa final'!$AA$35="Menor"),CONCATENATE("R5C",'Mapa final'!$O$35),"")</f>
        <v/>
      </c>
      <c r="R10" s="44" t="str">
        <f>IF(AND('Mapa final'!$Y$36="Muy Alta",'Mapa final'!$AA$36="Menor"),CONCATENATE("R5C",'Mapa final'!$O$36),"")</f>
        <v/>
      </c>
      <c r="S10" s="44" t="str">
        <f>IF(AND('Mapa final'!$Y$37="Muy Alta",'Mapa final'!$AA$37="Menor"),CONCATENATE("R5C",'Mapa final'!$O$37),"")</f>
        <v/>
      </c>
      <c r="T10" s="44" t="str">
        <f>IF(AND('Mapa final'!$Y$38="Muy Alta",'Mapa final'!$AA$38="Menor"),CONCATENATE("R5C",'Mapa final'!$O$38),"")</f>
        <v/>
      </c>
      <c r="U10" s="40" t="str">
        <f>IF(AND('Mapa final'!$Y$39="Muy Alta",'Mapa final'!$AA$39="Menor"),CONCATENATE("R5C",'Mapa final'!$O$39),"")</f>
        <v/>
      </c>
      <c r="V10" s="38" t="str">
        <f>IF(AND('Mapa final'!$Y$34="Muy Alta",'Mapa final'!$AA$34="Moderado"),CONCATENATE("R5C",'Mapa final'!$O$34),"")</f>
        <v/>
      </c>
      <c r="W10" s="39" t="str">
        <f>IF(AND('Mapa final'!$Y$35="Muy Alta",'Mapa final'!$AA$35="Moderado"),CONCATENATE("R5C",'Mapa final'!$O$35),"")</f>
        <v/>
      </c>
      <c r="X10" s="44" t="str">
        <f>IF(AND('Mapa final'!$Y$36="Muy Alta",'Mapa final'!$AA$36="Moderado"),CONCATENATE("R5C",'Mapa final'!$O$36),"")</f>
        <v/>
      </c>
      <c r="Y10" s="44" t="str">
        <f>IF(AND('Mapa final'!$Y$37="Muy Alta",'Mapa final'!$AA$37="Moderado"),CONCATENATE("R5C",'Mapa final'!$O$37),"")</f>
        <v/>
      </c>
      <c r="Z10" s="44" t="str">
        <f>IF(AND('Mapa final'!$Y$38="Muy Alta",'Mapa final'!$AA$38="Moderado"),CONCATENATE("R5C",'Mapa final'!$O$38),"")</f>
        <v/>
      </c>
      <c r="AA10" s="40" t="str">
        <f>IF(AND('Mapa final'!$Y$39="Muy Alta",'Mapa final'!$AA$39="Moderado"),CONCATENATE("R5C",'Mapa final'!$O$39),"")</f>
        <v/>
      </c>
      <c r="AB10" s="38" t="str">
        <f>IF(AND('Mapa final'!$Y$34="Muy Alta",'Mapa final'!$AA$34="Mayor"),CONCATENATE("R5C",'Mapa final'!$O$34),"")</f>
        <v/>
      </c>
      <c r="AC10" s="39" t="str">
        <f>IF(AND('Mapa final'!$Y$35="Muy Alta",'Mapa final'!$AA$35="Mayor"),CONCATENATE("R5C",'Mapa final'!$O$35),"")</f>
        <v/>
      </c>
      <c r="AD10" s="44" t="str">
        <f>IF(AND('Mapa final'!$Y$36="Muy Alta",'Mapa final'!$AA$36="Mayor"),CONCATENATE("R5C",'Mapa final'!$O$36),"")</f>
        <v/>
      </c>
      <c r="AE10" s="44" t="str">
        <f>IF(AND('Mapa final'!$Y$37="Muy Alta",'Mapa final'!$AA$37="Mayor"),CONCATENATE("R5C",'Mapa final'!$O$37),"")</f>
        <v/>
      </c>
      <c r="AF10" s="44" t="str">
        <f>IF(AND('Mapa final'!$Y$38="Muy Alta",'Mapa final'!$AA$38="Mayor"),CONCATENATE("R5C",'Mapa final'!$O$38),"")</f>
        <v/>
      </c>
      <c r="AG10" s="40" t="str">
        <f>IF(AND('Mapa final'!$Y$39="Muy Alta",'Mapa final'!$AA$39="Mayor"),CONCATENATE("R5C",'Mapa final'!$O$39),"")</f>
        <v/>
      </c>
      <c r="AH10" s="41" t="str">
        <f>IF(AND('Mapa final'!$Y$34="Muy Alta",'Mapa final'!$AA$34="Catastrófico"),CONCATENATE("R5C",'Mapa final'!$O$34),"")</f>
        <v/>
      </c>
      <c r="AI10" s="42" t="str">
        <f>IF(AND('Mapa final'!$Y$35="Muy Alta",'Mapa final'!$AA$35="Catastrófico"),CONCATENATE("R5C",'Mapa final'!$O$35),"")</f>
        <v/>
      </c>
      <c r="AJ10" s="42" t="str">
        <f>IF(AND('Mapa final'!$Y$36="Muy Alta",'Mapa final'!$AA$36="Catastrófico"),CONCATENATE("R5C",'Mapa final'!$O$36),"")</f>
        <v/>
      </c>
      <c r="AK10" s="42" t="str">
        <f>IF(AND('Mapa final'!$Y$37="Muy Alta",'Mapa final'!$AA$37="Catastrófico"),CONCATENATE("R5C",'Mapa final'!$O$37),"")</f>
        <v/>
      </c>
      <c r="AL10" s="42" t="str">
        <f>IF(AND('Mapa final'!$Y$38="Muy Alta",'Mapa final'!$AA$38="Catastrófico"),CONCATENATE("R5C",'Mapa final'!$O$38),"")</f>
        <v/>
      </c>
      <c r="AM10" s="43" t="str">
        <f>IF(AND('Mapa final'!$Y$39="Muy Alta",'Mapa final'!$AA$39="Catastrófico"),CONCATENATE("R5C",'Mapa final'!$O$39),"")</f>
        <v/>
      </c>
      <c r="AN10" s="70"/>
      <c r="AO10" s="637"/>
      <c r="AP10" s="638"/>
      <c r="AQ10" s="638"/>
      <c r="AR10" s="638"/>
      <c r="AS10" s="638"/>
      <c r="AT10" s="639"/>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row>
    <row r="11" spans="1:91" ht="15" customHeight="1" x14ac:dyDescent="0.35">
      <c r="A11" s="70"/>
      <c r="B11" s="575"/>
      <c r="C11" s="575"/>
      <c r="D11" s="576"/>
      <c r="E11" s="616"/>
      <c r="F11" s="617"/>
      <c r="G11" s="617"/>
      <c r="H11" s="617"/>
      <c r="I11" s="618"/>
      <c r="J11" s="38" t="str">
        <f>IF(AND('Mapa final'!$Y$40="Muy Alta",'Mapa final'!$AA$40="Leve"),CONCATENATE("R6C",'Mapa final'!$O$40),"")</f>
        <v/>
      </c>
      <c r="K11" s="39" t="str">
        <f>IF(AND('Mapa final'!$Y$41="Muy Alta",'Mapa final'!$AA$41="Leve"),CONCATENATE("R6C",'Mapa final'!$O$41),"")</f>
        <v/>
      </c>
      <c r="L11" s="44" t="str">
        <f>IF(AND('Mapa final'!$Y$42="Muy Alta",'Mapa final'!$AA$42="Leve"),CONCATENATE("R6C",'Mapa final'!$O$42),"")</f>
        <v/>
      </c>
      <c r="M11" s="44" t="str">
        <f>IF(AND('Mapa final'!$Y$43="Muy Alta",'Mapa final'!$AA$43="Leve"),CONCATENATE("R6C",'Mapa final'!$O$43),"")</f>
        <v/>
      </c>
      <c r="N11" s="44" t="str">
        <f>IF(AND('Mapa final'!$Y$44="Muy Alta",'Mapa final'!$AA$44="Leve"),CONCATENATE("R6C",'Mapa final'!$O$44),"")</f>
        <v/>
      </c>
      <c r="O11" s="40" t="str">
        <f>IF(AND('Mapa final'!$Y$45="Muy Alta",'Mapa final'!$AA$45="Leve"),CONCATENATE("R6C",'Mapa final'!$O$45),"")</f>
        <v/>
      </c>
      <c r="P11" s="38" t="str">
        <f>IF(AND('Mapa final'!$Y$40="Muy Alta",'Mapa final'!$AA$40="Menor"),CONCATENATE("R6C",'Mapa final'!$O$40),"")</f>
        <v/>
      </c>
      <c r="Q11" s="39" t="str">
        <f>IF(AND('Mapa final'!$Y$41="Muy Alta",'Mapa final'!$AA$41="Menor"),CONCATENATE("R6C",'Mapa final'!$O$41),"")</f>
        <v/>
      </c>
      <c r="R11" s="44" t="str">
        <f>IF(AND('Mapa final'!$Y$42="Muy Alta",'Mapa final'!$AA$42="Menor"),CONCATENATE("R6C",'Mapa final'!$O$42),"")</f>
        <v/>
      </c>
      <c r="S11" s="44" t="str">
        <f>IF(AND('Mapa final'!$Y$43="Muy Alta",'Mapa final'!$AA$43="Menor"),CONCATENATE("R6C",'Mapa final'!$O$43),"")</f>
        <v/>
      </c>
      <c r="T11" s="44" t="str">
        <f>IF(AND('Mapa final'!$Y$44="Muy Alta",'Mapa final'!$AA$44="Menor"),CONCATENATE("R6C",'Mapa final'!$O$44),"")</f>
        <v/>
      </c>
      <c r="U11" s="40" t="str">
        <f>IF(AND('Mapa final'!$Y$45="Muy Alta",'Mapa final'!$AA$45="Menor"),CONCATENATE("R6C",'Mapa final'!$O$45),"")</f>
        <v/>
      </c>
      <c r="V11" s="38" t="str">
        <f>IF(AND('Mapa final'!$Y$40="Muy Alta",'Mapa final'!$AA$40="Moderado"),CONCATENATE("R6C",'Mapa final'!$O$40),"")</f>
        <v/>
      </c>
      <c r="W11" s="39" t="str">
        <f>IF(AND('Mapa final'!$Y$41="Muy Alta",'Mapa final'!$AA$41="Moderado"),CONCATENATE("R6C",'Mapa final'!$O$41),"")</f>
        <v/>
      </c>
      <c r="X11" s="44" t="str">
        <f>IF(AND('Mapa final'!$Y$42="Muy Alta",'Mapa final'!$AA$42="Moderado"),CONCATENATE("R6C",'Mapa final'!$O$42),"")</f>
        <v/>
      </c>
      <c r="Y11" s="44" t="str">
        <f>IF(AND('Mapa final'!$Y$43="Muy Alta",'Mapa final'!$AA$43="Moderado"),CONCATENATE("R6C",'Mapa final'!$O$43),"")</f>
        <v/>
      </c>
      <c r="Z11" s="44" t="str">
        <f>IF(AND('Mapa final'!$Y$44="Muy Alta",'Mapa final'!$AA$44="Moderado"),CONCATENATE("R6C",'Mapa final'!$O$44),"")</f>
        <v/>
      </c>
      <c r="AA11" s="40" t="str">
        <f>IF(AND('Mapa final'!$Y$45="Muy Alta",'Mapa final'!$AA$45="Moderado"),CONCATENATE("R6C",'Mapa final'!$O$45),"")</f>
        <v/>
      </c>
      <c r="AB11" s="38" t="str">
        <f>IF(AND('Mapa final'!$Y$40="Muy Alta",'Mapa final'!$AA$40="Mayor"),CONCATENATE("R6C",'Mapa final'!$O$40),"")</f>
        <v/>
      </c>
      <c r="AC11" s="39" t="str">
        <f>IF(AND('Mapa final'!$Y$41="Muy Alta",'Mapa final'!$AA$41="Mayor"),CONCATENATE("R6C",'Mapa final'!$O$41),"")</f>
        <v/>
      </c>
      <c r="AD11" s="44" t="str">
        <f>IF(AND('Mapa final'!$Y$42="Muy Alta",'Mapa final'!$AA$42="Mayor"),CONCATENATE("R6C",'Mapa final'!$O$42),"")</f>
        <v/>
      </c>
      <c r="AE11" s="44" t="str">
        <f>IF(AND('Mapa final'!$Y$43="Muy Alta",'Mapa final'!$AA$43="Mayor"),CONCATENATE("R6C",'Mapa final'!$O$43),"")</f>
        <v/>
      </c>
      <c r="AF11" s="44" t="str">
        <f>IF(AND('Mapa final'!$Y$44="Muy Alta",'Mapa final'!$AA$44="Mayor"),CONCATENATE("R6C",'Mapa final'!$O$44),"")</f>
        <v/>
      </c>
      <c r="AG11" s="40" t="str">
        <f>IF(AND('Mapa final'!$Y$45="Muy Alta",'Mapa final'!$AA$45="Mayor"),CONCATENATE("R6C",'Mapa final'!$O$45),"")</f>
        <v/>
      </c>
      <c r="AH11" s="41" t="str">
        <f>IF(AND('Mapa final'!$Y$40="Muy Alta",'Mapa final'!$AA$40="Catastrófico"),CONCATENATE("R6C",'Mapa final'!$O$40),"")</f>
        <v/>
      </c>
      <c r="AI11" s="42" t="str">
        <f>IF(AND('Mapa final'!$Y$41="Muy Alta",'Mapa final'!$AA$41="Catastrófico"),CONCATENATE("R6C",'Mapa final'!$O$41),"")</f>
        <v/>
      </c>
      <c r="AJ11" s="42" t="str">
        <f>IF(AND('Mapa final'!$Y$42="Muy Alta",'Mapa final'!$AA$42="Catastrófico"),CONCATENATE("R6C",'Mapa final'!$O$42),"")</f>
        <v/>
      </c>
      <c r="AK11" s="42" t="str">
        <f>IF(AND('Mapa final'!$Y$43="Muy Alta",'Mapa final'!$AA$43="Catastrófico"),CONCATENATE("R6C",'Mapa final'!$O$43),"")</f>
        <v/>
      </c>
      <c r="AL11" s="42" t="str">
        <f>IF(AND('Mapa final'!$Y$44="Muy Alta",'Mapa final'!$AA$44="Catastrófico"),CONCATENATE("R6C",'Mapa final'!$O$44),"")</f>
        <v/>
      </c>
      <c r="AM11" s="43" t="str">
        <f>IF(AND('Mapa final'!$Y$45="Muy Alta",'Mapa final'!$AA$45="Catastrófico"),CONCATENATE("R6C",'Mapa final'!$O$45),"")</f>
        <v/>
      </c>
      <c r="AN11" s="70"/>
      <c r="AO11" s="637"/>
      <c r="AP11" s="638"/>
      <c r="AQ11" s="638"/>
      <c r="AR11" s="638"/>
      <c r="AS11" s="638"/>
      <c r="AT11" s="639"/>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row>
    <row r="12" spans="1:91" ht="15" customHeight="1" x14ac:dyDescent="0.35">
      <c r="A12" s="70"/>
      <c r="B12" s="575"/>
      <c r="C12" s="575"/>
      <c r="D12" s="576"/>
      <c r="E12" s="616"/>
      <c r="F12" s="617"/>
      <c r="G12" s="617"/>
      <c r="H12" s="617"/>
      <c r="I12" s="618"/>
      <c r="J12" s="38" t="str">
        <f>IF(AND('Mapa final'!$Y$46="Muy Alta",'Mapa final'!$AA$46="Leve"),CONCATENATE("R7C",'Mapa final'!$O$46),"")</f>
        <v/>
      </c>
      <c r="K12" s="39" t="str">
        <f>IF(AND('Mapa final'!$Y$47="Muy Alta",'Mapa final'!$AA$47="Leve"),CONCATENATE("R7C",'Mapa final'!$O$47),"")</f>
        <v/>
      </c>
      <c r="L12" s="44" t="str">
        <f>IF(AND('Mapa final'!$Y$48="Muy Alta",'Mapa final'!$AA$48="Leve"),CONCATENATE("R7C",'Mapa final'!$O$48),"")</f>
        <v/>
      </c>
      <c r="M12" s="44" t="str">
        <f>IF(AND('Mapa final'!$Y$49="Muy Alta",'Mapa final'!$AA$49="Leve"),CONCATENATE("R7C",'Mapa final'!$O$49),"")</f>
        <v/>
      </c>
      <c r="N12" s="44" t="str">
        <f>IF(AND('Mapa final'!$Y$50="Muy Alta",'Mapa final'!$AA$50="Leve"),CONCATENATE("R7C",'Mapa final'!$O$50),"")</f>
        <v/>
      </c>
      <c r="O12" s="40" t="str">
        <f>IF(AND('Mapa final'!$Y$51="Muy Alta",'Mapa final'!$AA$51="Leve"),CONCATENATE("R7C",'Mapa final'!$O$51),"")</f>
        <v/>
      </c>
      <c r="P12" s="38" t="str">
        <f>IF(AND('Mapa final'!$Y$46="Muy Alta",'Mapa final'!$AA$46="Menor"),CONCATENATE("R7C",'Mapa final'!$O$46),"")</f>
        <v/>
      </c>
      <c r="Q12" s="39" t="str">
        <f>IF(AND('Mapa final'!$Y$47="Muy Alta",'Mapa final'!$AA$47="Menor"),CONCATENATE("R7C",'Mapa final'!$O$47),"")</f>
        <v/>
      </c>
      <c r="R12" s="44" t="str">
        <f>IF(AND('Mapa final'!$Y$48="Muy Alta",'Mapa final'!$AA$48="Menor"),CONCATENATE("R7C",'Mapa final'!$O$48),"")</f>
        <v/>
      </c>
      <c r="S12" s="44" t="str">
        <f>IF(AND('Mapa final'!$Y$49="Muy Alta",'Mapa final'!$AA$49="Menor"),CONCATENATE("R7C",'Mapa final'!$O$49),"")</f>
        <v/>
      </c>
      <c r="T12" s="44" t="str">
        <f>IF(AND('Mapa final'!$Y$50="Muy Alta",'Mapa final'!$AA$50="Menor"),CONCATENATE("R7C",'Mapa final'!$O$50),"")</f>
        <v/>
      </c>
      <c r="U12" s="40" t="str">
        <f>IF(AND('Mapa final'!$Y$51="Muy Alta",'Mapa final'!$AA$51="Menor"),CONCATENATE("R7C",'Mapa final'!$O$51),"")</f>
        <v/>
      </c>
      <c r="V12" s="38" t="str">
        <f>IF(AND('Mapa final'!$Y$46="Muy Alta",'Mapa final'!$AA$46="Moderado"),CONCATENATE("R7C",'Mapa final'!$O$46),"")</f>
        <v/>
      </c>
      <c r="W12" s="39" t="str">
        <f>IF(AND('Mapa final'!$Y$47="Muy Alta",'Mapa final'!$AA$47="Moderado"),CONCATENATE("R7C",'Mapa final'!$O$47),"")</f>
        <v/>
      </c>
      <c r="X12" s="44" t="str">
        <f>IF(AND('Mapa final'!$Y$48="Muy Alta",'Mapa final'!$AA$48="Moderado"),CONCATENATE("R7C",'Mapa final'!$O$48),"")</f>
        <v/>
      </c>
      <c r="Y12" s="44" t="str">
        <f>IF(AND('Mapa final'!$Y$49="Muy Alta",'Mapa final'!$AA$49="Moderado"),CONCATENATE("R7C",'Mapa final'!$O$49),"")</f>
        <v/>
      </c>
      <c r="Z12" s="44" t="str">
        <f>IF(AND('Mapa final'!$Y$50="Muy Alta",'Mapa final'!$AA$50="Moderado"),CONCATENATE("R7C",'Mapa final'!$O$50),"")</f>
        <v/>
      </c>
      <c r="AA12" s="40" t="str">
        <f>IF(AND('Mapa final'!$Y$51="Muy Alta",'Mapa final'!$AA$51="Moderado"),CONCATENATE("R7C",'Mapa final'!$O$51),"")</f>
        <v/>
      </c>
      <c r="AB12" s="38" t="str">
        <f>IF(AND('Mapa final'!$Y$46="Muy Alta",'Mapa final'!$AA$46="Mayor"),CONCATENATE("R7C",'Mapa final'!$O$46),"")</f>
        <v/>
      </c>
      <c r="AC12" s="39" t="str">
        <f>IF(AND('Mapa final'!$Y$47="Muy Alta",'Mapa final'!$AA$47="Mayor"),CONCATENATE("R7C",'Mapa final'!$O$47),"")</f>
        <v/>
      </c>
      <c r="AD12" s="44" t="str">
        <f>IF(AND('Mapa final'!$Y$48="Muy Alta",'Mapa final'!$AA$48="Mayor"),CONCATENATE("R7C",'Mapa final'!$O$48),"")</f>
        <v/>
      </c>
      <c r="AE12" s="44" t="str">
        <f>IF(AND('Mapa final'!$Y$49="Muy Alta",'Mapa final'!$AA$49="Mayor"),CONCATENATE("R7C",'Mapa final'!$O$49),"")</f>
        <v/>
      </c>
      <c r="AF12" s="44" t="str">
        <f>IF(AND('Mapa final'!$Y$50="Muy Alta",'Mapa final'!$AA$50="Mayor"),CONCATENATE("R7C",'Mapa final'!$O$50),"")</f>
        <v/>
      </c>
      <c r="AG12" s="40" t="str">
        <f>IF(AND('Mapa final'!$Y$51="Muy Alta",'Mapa final'!$AA$51="Mayor"),CONCATENATE("R7C",'Mapa final'!$O$51),"")</f>
        <v/>
      </c>
      <c r="AH12" s="41" t="str">
        <f>IF(AND('Mapa final'!$Y$46="Muy Alta",'Mapa final'!$AA$46="Catastrófico"),CONCATENATE("R7C",'Mapa final'!$O$46),"")</f>
        <v/>
      </c>
      <c r="AI12" s="42" t="str">
        <f>IF(AND('Mapa final'!$Y$47="Muy Alta",'Mapa final'!$AA$47="Catastrófico"),CONCATENATE("R7C",'Mapa final'!$O$47),"")</f>
        <v/>
      </c>
      <c r="AJ12" s="42" t="str">
        <f>IF(AND('Mapa final'!$Y$48="Muy Alta",'Mapa final'!$AA$48="Catastrófico"),CONCATENATE("R7C",'Mapa final'!$O$48),"")</f>
        <v/>
      </c>
      <c r="AK12" s="42" t="str">
        <f>IF(AND('Mapa final'!$Y$49="Muy Alta",'Mapa final'!$AA$49="Catastrófico"),CONCATENATE("R7C",'Mapa final'!$O$49),"")</f>
        <v/>
      </c>
      <c r="AL12" s="42" t="str">
        <f>IF(AND('Mapa final'!$Y$50="Muy Alta",'Mapa final'!$AA$50="Catastrófico"),CONCATENATE("R7C",'Mapa final'!$O$50),"")</f>
        <v/>
      </c>
      <c r="AM12" s="43" t="str">
        <f>IF(AND('Mapa final'!$Y$51="Muy Alta",'Mapa final'!$AA$51="Catastrófico"),CONCATENATE("R7C",'Mapa final'!$O$51),"")</f>
        <v/>
      </c>
      <c r="AN12" s="70"/>
      <c r="AO12" s="637"/>
      <c r="AP12" s="638"/>
      <c r="AQ12" s="638"/>
      <c r="AR12" s="638"/>
      <c r="AS12" s="638"/>
      <c r="AT12" s="639"/>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row>
    <row r="13" spans="1:91" ht="15" customHeight="1" x14ac:dyDescent="0.35">
      <c r="A13" s="70"/>
      <c r="B13" s="575"/>
      <c r="C13" s="575"/>
      <c r="D13" s="576"/>
      <c r="E13" s="616"/>
      <c r="F13" s="617"/>
      <c r="G13" s="617"/>
      <c r="H13" s="617"/>
      <c r="I13" s="618"/>
      <c r="J13" s="38" t="str">
        <f>IF(AND('Mapa final'!$Y$52="Muy Alta",'Mapa final'!$AA$52="Leve"),CONCATENATE("R8C",'Mapa final'!$O$52),"")</f>
        <v/>
      </c>
      <c r="K13" s="39" t="str">
        <f>IF(AND('Mapa final'!$Y$53="Muy Alta",'Mapa final'!$AA$53="Leve"),CONCATENATE("R8C",'Mapa final'!$O$53),"")</f>
        <v/>
      </c>
      <c r="L13" s="44" t="str">
        <f>IF(AND('Mapa final'!$Y$54="Muy Alta",'Mapa final'!$AA$54="Leve"),CONCATENATE("R8C",'Mapa final'!$O$54),"")</f>
        <v/>
      </c>
      <c r="M13" s="44" t="str">
        <f>IF(AND('Mapa final'!$Y$55="Muy Alta",'Mapa final'!$AA$55="Leve"),CONCATENATE("R8C",'Mapa final'!$O$55),"")</f>
        <v/>
      </c>
      <c r="N13" s="44" t="str">
        <f>IF(AND('Mapa final'!$Y$56="Muy Alta",'Mapa final'!$AA$56="Leve"),CONCATENATE("R8C",'Mapa final'!$O$56),"")</f>
        <v/>
      </c>
      <c r="O13" s="40" t="str">
        <f>IF(AND('Mapa final'!$Y$57="Muy Alta",'Mapa final'!$AA$57="Leve"),CONCATENATE("R8C",'Mapa final'!$O$57),"")</f>
        <v/>
      </c>
      <c r="P13" s="38" t="str">
        <f>IF(AND('Mapa final'!$Y$52="Muy Alta",'Mapa final'!$AA$52="Menor"),CONCATENATE("R8C",'Mapa final'!$O$52),"")</f>
        <v/>
      </c>
      <c r="Q13" s="39" t="str">
        <f>IF(AND('Mapa final'!$Y$53="Muy Alta",'Mapa final'!$AA$53="Menor"),CONCATENATE("R8C",'Mapa final'!$O$53),"")</f>
        <v/>
      </c>
      <c r="R13" s="44" t="str">
        <f>IF(AND('Mapa final'!$Y$54="Muy Alta",'Mapa final'!$AA$54="Menor"),CONCATENATE("R8C",'Mapa final'!$O$54),"")</f>
        <v/>
      </c>
      <c r="S13" s="44" t="str">
        <f>IF(AND('Mapa final'!$Y$55="Muy Alta",'Mapa final'!$AA$55="Menor"),CONCATENATE("R8C",'Mapa final'!$O$55),"")</f>
        <v/>
      </c>
      <c r="T13" s="44" t="str">
        <f>IF(AND('Mapa final'!$Y$56="Muy Alta",'Mapa final'!$AA$56="Menor"),CONCATENATE("R8C",'Mapa final'!$O$56),"")</f>
        <v/>
      </c>
      <c r="U13" s="40" t="str">
        <f>IF(AND('Mapa final'!$Y$57="Muy Alta",'Mapa final'!$AA$57="Menor"),CONCATENATE("R8C",'Mapa final'!$O$57),"")</f>
        <v/>
      </c>
      <c r="V13" s="38" t="str">
        <f>IF(AND('Mapa final'!$Y$52="Muy Alta",'Mapa final'!$AA$52="Moderado"),CONCATENATE("R8C",'Mapa final'!$O$52),"")</f>
        <v/>
      </c>
      <c r="W13" s="39" t="str">
        <f>IF(AND('Mapa final'!$Y$53="Muy Alta",'Mapa final'!$AA$53="Moderado"),CONCATENATE("R8C",'Mapa final'!$O$53),"")</f>
        <v/>
      </c>
      <c r="X13" s="44" t="str">
        <f>IF(AND('Mapa final'!$Y$54="Muy Alta",'Mapa final'!$AA$54="Moderado"),CONCATENATE("R8C",'Mapa final'!$O$54),"")</f>
        <v/>
      </c>
      <c r="Y13" s="44" t="str">
        <f>IF(AND('Mapa final'!$Y$55="Muy Alta",'Mapa final'!$AA$55="Moderado"),CONCATENATE("R8C",'Mapa final'!$O$55),"")</f>
        <v/>
      </c>
      <c r="Z13" s="44" t="str">
        <f>IF(AND('Mapa final'!$Y$56="Muy Alta",'Mapa final'!$AA$56="Moderado"),CONCATENATE("R8C",'Mapa final'!$O$56),"")</f>
        <v/>
      </c>
      <c r="AA13" s="40" t="str">
        <f>IF(AND('Mapa final'!$Y$57="Muy Alta",'Mapa final'!$AA$57="Moderado"),CONCATENATE("R8C",'Mapa final'!$O$57),"")</f>
        <v/>
      </c>
      <c r="AB13" s="38" t="str">
        <f>IF(AND('Mapa final'!$Y$52="Muy Alta",'Mapa final'!$AA$52="Mayor"),CONCATENATE("R8C",'Mapa final'!$O$52),"")</f>
        <v/>
      </c>
      <c r="AC13" s="39" t="str">
        <f>IF(AND('Mapa final'!$Y$53="Muy Alta",'Mapa final'!$AA$53="Mayor"),CONCATENATE("R8C",'Mapa final'!$O$53),"")</f>
        <v/>
      </c>
      <c r="AD13" s="44" t="str">
        <f>IF(AND('Mapa final'!$Y$54="Muy Alta",'Mapa final'!$AA$54="Mayor"),CONCATENATE("R8C",'Mapa final'!$O$54),"")</f>
        <v/>
      </c>
      <c r="AE13" s="44" t="str">
        <f>IF(AND('Mapa final'!$Y$55="Muy Alta",'Mapa final'!$AA$55="Mayor"),CONCATENATE("R8C",'Mapa final'!$O$55),"")</f>
        <v/>
      </c>
      <c r="AF13" s="44" t="str">
        <f>IF(AND('Mapa final'!$Y$56="Muy Alta",'Mapa final'!$AA$56="Mayor"),CONCATENATE("R8C",'Mapa final'!$O$56),"")</f>
        <v/>
      </c>
      <c r="AG13" s="40" t="str">
        <f>IF(AND('Mapa final'!$Y$57="Muy Alta",'Mapa final'!$AA$57="Mayor"),CONCATENATE("R8C",'Mapa final'!$O$57),"")</f>
        <v/>
      </c>
      <c r="AH13" s="41" t="str">
        <f>IF(AND('Mapa final'!$Y$52="Muy Alta",'Mapa final'!$AA$52="Catastrófico"),CONCATENATE("R8C",'Mapa final'!$O$52),"")</f>
        <v/>
      </c>
      <c r="AI13" s="42" t="str">
        <f>IF(AND('Mapa final'!$Y$53="Muy Alta",'Mapa final'!$AA$53="Catastrófico"),CONCATENATE("R8C",'Mapa final'!$O$53),"")</f>
        <v/>
      </c>
      <c r="AJ13" s="42" t="str">
        <f>IF(AND('Mapa final'!$Y$54="Muy Alta",'Mapa final'!$AA$54="Catastrófico"),CONCATENATE("R8C",'Mapa final'!$O$54),"")</f>
        <v/>
      </c>
      <c r="AK13" s="42" t="str">
        <f>IF(AND('Mapa final'!$Y$55="Muy Alta",'Mapa final'!$AA$55="Catastrófico"),CONCATENATE("R8C",'Mapa final'!$O$55),"")</f>
        <v/>
      </c>
      <c r="AL13" s="42" t="str">
        <f>IF(AND('Mapa final'!$Y$56="Muy Alta",'Mapa final'!$AA$56="Catastrófico"),CONCATENATE("R8C",'Mapa final'!$O$56),"")</f>
        <v/>
      </c>
      <c r="AM13" s="43" t="str">
        <f>IF(AND('Mapa final'!$Y$57="Muy Alta",'Mapa final'!$AA$57="Catastrófico"),CONCATENATE("R8C",'Mapa final'!$O$57),"")</f>
        <v/>
      </c>
      <c r="AN13" s="70"/>
      <c r="AO13" s="637"/>
      <c r="AP13" s="638"/>
      <c r="AQ13" s="638"/>
      <c r="AR13" s="638"/>
      <c r="AS13" s="638"/>
      <c r="AT13" s="639"/>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row>
    <row r="14" spans="1:91" ht="15" customHeight="1" x14ac:dyDescent="0.35">
      <c r="A14" s="70"/>
      <c r="B14" s="575"/>
      <c r="C14" s="575"/>
      <c r="D14" s="576"/>
      <c r="E14" s="616"/>
      <c r="F14" s="617"/>
      <c r="G14" s="617"/>
      <c r="H14" s="617"/>
      <c r="I14" s="618"/>
      <c r="J14" s="38" t="str">
        <f>IF(AND('Mapa final'!$Y$58="Muy Alta",'Mapa final'!$AA$58="Leve"),CONCATENATE("R9C",'Mapa final'!$O$58),"")</f>
        <v/>
      </c>
      <c r="K14" s="39" t="str">
        <f>IF(AND('Mapa final'!$Y$59="Muy Alta",'Mapa final'!$AA$59="Leve"),CONCATENATE("R9C",'Mapa final'!$O$59),"")</f>
        <v/>
      </c>
      <c r="L14" s="44" t="str">
        <f>IF(AND('Mapa final'!$Y$60="Muy Alta",'Mapa final'!$AA$60="Leve"),CONCATENATE("R9C",'Mapa final'!$O$60),"")</f>
        <v/>
      </c>
      <c r="M14" s="44" t="str">
        <f>IF(AND('Mapa final'!$Y$61="Muy Alta",'Mapa final'!$AA$61="Leve"),CONCATENATE("R9C",'Mapa final'!$O$61),"")</f>
        <v/>
      </c>
      <c r="N14" s="44" t="str">
        <f>IF(AND('Mapa final'!$Y$62="Muy Alta",'Mapa final'!$AA$62="Leve"),CONCATENATE("R9C",'Mapa final'!$O$62),"")</f>
        <v/>
      </c>
      <c r="O14" s="40" t="str">
        <f>IF(AND('Mapa final'!$Y$63="Muy Alta",'Mapa final'!$AA$63="Leve"),CONCATENATE("R9C",'Mapa final'!$O$63),"")</f>
        <v/>
      </c>
      <c r="P14" s="38" t="str">
        <f>IF(AND('Mapa final'!$Y$58="Muy Alta",'Mapa final'!$AA$58="Menor"),CONCATENATE("R9C",'Mapa final'!$O$58),"")</f>
        <v/>
      </c>
      <c r="Q14" s="39" t="str">
        <f>IF(AND('Mapa final'!$Y$59="Muy Alta",'Mapa final'!$AA$59="Menor"),CONCATENATE("R9C",'Mapa final'!$O$59),"")</f>
        <v/>
      </c>
      <c r="R14" s="44" t="str">
        <f>IF(AND('Mapa final'!$Y$60="Muy Alta",'Mapa final'!$AA$60="Menor"),CONCATENATE("R9C",'Mapa final'!$O$60),"")</f>
        <v/>
      </c>
      <c r="S14" s="44" t="str">
        <f>IF(AND('Mapa final'!$Y$61="Muy Alta",'Mapa final'!$AA$61="Menor"),CONCATENATE("R9C",'Mapa final'!$O$61),"")</f>
        <v/>
      </c>
      <c r="T14" s="44" t="str">
        <f>IF(AND('Mapa final'!$Y$62="Muy Alta",'Mapa final'!$AA$62="Menor"),CONCATENATE("R9C",'Mapa final'!$O$62),"")</f>
        <v/>
      </c>
      <c r="U14" s="40" t="str">
        <f>IF(AND('Mapa final'!$Y$63="Muy Alta",'Mapa final'!$AA$63="Menor"),CONCATENATE("R9C",'Mapa final'!$O$63),"")</f>
        <v/>
      </c>
      <c r="V14" s="38" t="str">
        <f>IF(AND('Mapa final'!$Y$58="Muy Alta",'Mapa final'!$AA$58="Moderado"),CONCATENATE("R9C",'Mapa final'!$O$58),"")</f>
        <v/>
      </c>
      <c r="W14" s="39" t="str">
        <f>IF(AND('Mapa final'!$Y$59="Muy Alta",'Mapa final'!$AA$59="Moderado"),CONCATENATE("R9C",'Mapa final'!$O$59),"")</f>
        <v/>
      </c>
      <c r="X14" s="44" t="str">
        <f>IF(AND('Mapa final'!$Y$60="Muy Alta",'Mapa final'!$AA$60="Moderado"),CONCATENATE("R9C",'Mapa final'!$O$60),"")</f>
        <v/>
      </c>
      <c r="Y14" s="44" t="str">
        <f>IF(AND('Mapa final'!$Y$61="Muy Alta",'Mapa final'!$AA$61="Moderado"),CONCATENATE("R9C",'Mapa final'!$O$61),"")</f>
        <v/>
      </c>
      <c r="Z14" s="44" t="str">
        <f>IF(AND('Mapa final'!$Y$62="Muy Alta",'Mapa final'!$AA$62="Moderado"),CONCATENATE("R9C",'Mapa final'!$O$62),"")</f>
        <v/>
      </c>
      <c r="AA14" s="40" t="str">
        <f>IF(AND('Mapa final'!$Y$63="Muy Alta",'Mapa final'!$AA$63="Moderado"),CONCATENATE("R9C",'Mapa final'!$O$63),"")</f>
        <v/>
      </c>
      <c r="AB14" s="38" t="str">
        <f>IF(AND('Mapa final'!$Y$58="Muy Alta",'Mapa final'!$AA$58="Mayor"),CONCATENATE("R9C",'Mapa final'!$O$58),"")</f>
        <v/>
      </c>
      <c r="AC14" s="39" t="str">
        <f>IF(AND('Mapa final'!$Y$59="Muy Alta",'Mapa final'!$AA$59="Mayor"),CONCATENATE("R9C",'Mapa final'!$O$59),"")</f>
        <v/>
      </c>
      <c r="AD14" s="44" t="str">
        <f>IF(AND('Mapa final'!$Y$60="Muy Alta",'Mapa final'!$AA$60="Mayor"),CONCATENATE("R9C",'Mapa final'!$O$60),"")</f>
        <v/>
      </c>
      <c r="AE14" s="44" t="str">
        <f>IF(AND('Mapa final'!$Y$61="Muy Alta",'Mapa final'!$AA$61="Mayor"),CONCATENATE("R9C",'Mapa final'!$O$61),"")</f>
        <v/>
      </c>
      <c r="AF14" s="44" t="str">
        <f>IF(AND('Mapa final'!$Y$62="Muy Alta",'Mapa final'!$AA$62="Mayor"),CONCATENATE("R9C",'Mapa final'!$O$62),"")</f>
        <v/>
      </c>
      <c r="AG14" s="40" t="str">
        <f>IF(AND('Mapa final'!$Y$63="Muy Alta",'Mapa final'!$AA$63="Mayor"),CONCATENATE("R9C",'Mapa final'!$O$63),"")</f>
        <v/>
      </c>
      <c r="AH14" s="41" t="str">
        <f>IF(AND('Mapa final'!$Y$58="Muy Alta",'Mapa final'!$AA$58="Catastrófico"),CONCATENATE("R9C",'Mapa final'!$O$58),"")</f>
        <v/>
      </c>
      <c r="AI14" s="42" t="str">
        <f>IF(AND('Mapa final'!$Y$59="Muy Alta",'Mapa final'!$AA$59="Catastrófico"),CONCATENATE("R9C",'Mapa final'!$O$59),"")</f>
        <v/>
      </c>
      <c r="AJ14" s="42" t="str">
        <f>IF(AND('Mapa final'!$Y$60="Muy Alta",'Mapa final'!$AA$60="Catastrófico"),CONCATENATE("R9C",'Mapa final'!$O$60),"")</f>
        <v/>
      </c>
      <c r="AK14" s="42" t="str">
        <f>IF(AND('Mapa final'!$Y$61="Muy Alta",'Mapa final'!$AA$61="Catastrófico"),CONCATENATE("R9C",'Mapa final'!$O$61),"")</f>
        <v/>
      </c>
      <c r="AL14" s="42" t="str">
        <f>IF(AND('Mapa final'!$Y$62="Muy Alta",'Mapa final'!$AA$62="Catastrófico"),CONCATENATE("R9C",'Mapa final'!$O$62),"")</f>
        <v/>
      </c>
      <c r="AM14" s="43" t="str">
        <f>IF(AND('Mapa final'!$Y$63="Muy Alta",'Mapa final'!$AA$63="Catastrófico"),CONCATENATE("R9C",'Mapa final'!$O$63),"")</f>
        <v/>
      </c>
      <c r="AN14" s="70"/>
      <c r="AO14" s="637"/>
      <c r="AP14" s="638"/>
      <c r="AQ14" s="638"/>
      <c r="AR14" s="638"/>
      <c r="AS14" s="638"/>
      <c r="AT14" s="639"/>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row>
    <row r="15" spans="1:91" ht="15.75" customHeight="1" thickBot="1" x14ac:dyDescent="0.4">
      <c r="A15" s="70"/>
      <c r="B15" s="575"/>
      <c r="C15" s="575"/>
      <c r="D15" s="576"/>
      <c r="E15" s="619"/>
      <c r="F15" s="620"/>
      <c r="G15" s="620"/>
      <c r="H15" s="620"/>
      <c r="I15" s="621"/>
      <c r="J15" s="45" t="str">
        <f>IF(AND('Mapa final'!$Y$64="Muy Alta",'Mapa final'!$AA$64="Leve"),CONCATENATE("R10C",'Mapa final'!$O$64),"")</f>
        <v/>
      </c>
      <c r="K15" s="46" t="str">
        <f>IF(AND('Mapa final'!$Y$65="Muy Alta",'Mapa final'!$AA$65="Leve"),CONCATENATE("R10C",'Mapa final'!$O$65),"")</f>
        <v/>
      </c>
      <c r="L15" s="46" t="str">
        <f>IF(AND('Mapa final'!$Y$66="Muy Alta",'Mapa final'!$AA$66="Leve"),CONCATENATE("R10C",'Mapa final'!$O$66),"")</f>
        <v/>
      </c>
      <c r="M15" s="46" t="str">
        <f>IF(AND('Mapa final'!$Y$67="Muy Alta",'Mapa final'!$AA$67="Leve"),CONCATENATE("R10C",'Mapa final'!$O$67),"")</f>
        <v/>
      </c>
      <c r="N15" s="46" t="str">
        <f>IF(AND('Mapa final'!$Y$68="Muy Alta",'Mapa final'!$AA$68="Leve"),CONCATENATE("R10C",'Mapa final'!$O$68),"")</f>
        <v/>
      </c>
      <c r="O15" s="47" t="str">
        <f>IF(AND('Mapa final'!$Y$69="Muy Alta",'Mapa final'!$AA$69="Leve"),CONCATENATE("R10C",'Mapa final'!$O$69),"")</f>
        <v/>
      </c>
      <c r="P15" s="38" t="str">
        <f>IF(AND('Mapa final'!$Y$64="Muy Alta",'Mapa final'!$AA$64="Menor"),CONCATENATE("R10C",'Mapa final'!$O$64),"")</f>
        <v/>
      </c>
      <c r="Q15" s="39" t="str">
        <f>IF(AND('Mapa final'!$Y$65="Muy Alta",'Mapa final'!$AA$65="Menor"),CONCATENATE("R10C",'Mapa final'!$O$65),"")</f>
        <v/>
      </c>
      <c r="R15" s="39" t="str">
        <f>IF(AND('Mapa final'!$Y$66="Muy Alta",'Mapa final'!$AA$66="Menor"),CONCATENATE("R10C",'Mapa final'!$O$66),"")</f>
        <v/>
      </c>
      <c r="S15" s="39" t="str">
        <f>IF(AND('Mapa final'!$Y$67="Muy Alta",'Mapa final'!$AA$67="Menor"),CONCATENATE("R10C",'Mapa final'!$O$67),"")</f>
        <v/>
      </c>
      <c r="T15" s="39" t="str">
        <f>IF(AND('Mapa final'!$Y$68="Muy Alta",'Mapa final'!$AA$68="Menor"),CONCATENATE("R10C",'Mapa final'!$O$68),"")</f>
        <v/>
      </c>
      <c r="U15" s="40" t="str">
        <f>IF(AND('Mapa final'!$Y$69="Muy Alta",'Mapa final'!$AA$69="Menor"),CONCATENATE("R10C",'Mapa final'!$O$69),"")</f>
        <v/>
      </c>
      <c r="V15" s="45" t="str">
        <f>IF(AND('Mapa final'!$Y$64="Muy Alta",'Mapa final'!$AA$64="Moderado"),CONCATENATE("R10C",'Mapa final'!$O$64),"")</f>
        <v/>
      </c>
      <c r="W15" s="46" t="str">
        <f>IF(AND('Mapa final'!$Y$65="Muy Alta",'Mapa final'!$AA$65="Moderado"),CONCATENATE("R10C",'Mapa final'!$O$65),"")</f>
        <v/>
      </c>
      <c r="X15" s="46" t="str">
        <f>IF(AND('Mapa final'!$Y$66="Muy Alta",'Mapa final'!$AA$66="Moderado"),CONCATENATE("R10C",'Mapa final'!$O$66),"")</f>
        <v/>
      </c>
      <c r="Y15" s="46" t="str">
        <f>IF(AND('Mapa final'!$Y$67="Muy Alta",'Mapa final'!$AA$67="Moderado"),CONCATENATE("R10C",'Mapa final'!$O$67),"")</f>
        <v/>
      </c>
      <c r="Z15" s="46" t="str">
        <f>IF(AND('Mapa final'!$Y$68="Muy Alta",'Mapa final'!$AA$68="Moderado"),CONCATENATE("R10C",'Mapa final'!$O$68),"")</f>
        <v/>
      </c>
      <c r="AA15" s="47" t="str">
        <f>IF(AND('Mapa final'!$Y$69="Muy Alta",'Mapa final'!$AA$69="Moderado"),CONCATENATE("R10C",'Mapa final'!$O$69),"")</f>
        <v/>
      </c>
      <c r="AB15" s="38" t="str">
        <f>IF(AND('Mapa final'!$Y$64="Muy Alta",'Mapa final'!$AA$64="Mayor"),CONCATENATE("R10C",'Mapa final'!$O$64),"")</f>
        <v/>
      </c>
      <c r="AC15" s="39" t="str">
        <f>IF(AND('Mapa final'!$Y$65="Muy Alta",'Mapa final'!$AA$65="Mayor"),CONCATENATE("R10C",'Mapa final'!$O$65),"")</f>
        <v/>
      </c>
      <c r="AD15" s="39" t="str">
        <f>IF(AND('Mapa final'!$Y$66="Muy Alta",'Mapa final'!$AA$66="Mayor"),CONCATENATE("R10C",'Mapa final'!$O$66),"")</f>
        <v/>
      </c>
      <c r="AE15" s="39" t="str">
        <f>IF(AND('Mapa final'!$Y$67="Muy Alta",'Mapa final'!$AA$67="Mayor"),CONCATENATE("R10C",'Mapa final'!$O$67),"")</f>
        <v/>
      </c>
      <c r="AF15" s="39" t="str">
        <f>IF(AND('Mapa final'!$Y$68="Muy Alta",'Mapa final'!$AA$68="Mayor"),CONCATENATE("R10C",'Mapa final'!$O$68),"")</f>
        <v/>
      </c>
      <c r="AG15" s="40" t="str">
        <f>IF(AND('Mapa final'!$Y$69="Muy Alta",'Mapa final'!$AA$69="Mayor"),CONCATENATE("R10C",'Mapa final'!$O$69),"")</f>
        <v/>
      </c>
      <c r="AH15" s="48" t="str">
        <f>IF(AND('Mapa final'!$Y$64="Muy Alta",'Mapa final'!$AA$64="Catastrófico"),CONCATENATE("R10C",'Mapa final'!$O$64),"")</f>
        <v/>
      </c>
      <c r="AI15" s="49" t="str">
        <f>IF(AND('Mapa final'!$Y$65="Muy Alta",'Mapa final'!$AA$65="Catastrófico"),CONCATENATE("R10C",'Mapa final'!$O$65),"")</f>
        <v/>
      </c>
      <c r="AJ15" s="49" t="str">
        <f>IF(AND('Mapa final'!$Y$66="Muy Alta",'Mapa final'!$AA$66="Catastrófico"),CONCATENATE("R10C",'Mapa final'!$O$66),"")</f>
        <v/>
      </c>
      <c r="AK15" s="49" t="str">
        <f>IF(AND('Mapa final'!$Y$67="Muy Alta",'Mapa final'!$AA$67="Catastrófico"),CONCATENATE("R10C",'Mapa final'!$O$67),"")</f>
        <v/>
      </c>
      <c r="AL15" s="49" t="str">
        <f>IF(AND('Mapa final'!$Y$68="Muy Alta",'Mapa final'!$AA$68="Catastrófico"),CONCATENATE("R10C",'Mapa final'!$O$68),"")</f>
        <v/>
      </c>
      <c r="AM15" s="50" t="str">
        <f>IF(AND('Mapa final'!$Y$69="Muy Alta",'Mapa final'!$AA$69="Catastrófico"),CONCATENATE("R10C",'Mapa final'!$O$69),"")</f>
        <v/>
      </c>
      <c r="AN15" s="70"/>
      <c r="AO15" s="640"/>
      <c r="AP15" s="641"/>
      <c r="AQ15" s="641"/>
      <c r="AR15" s="641"/>
      <c r="AS15" s="641"/>
      <c r="AT15" s="642"/>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row>
    <row r="16" spans="1:91" ht="15" customHeight="1" x14ac:dyDescent="0.35">
      <c r="A16" s="70"/>
      <c r="B16" s="575"/>
      <c r="C16" s="575"/>
      <c r="D16" s="576"/>
      <c r="E16" s="613" t="s">
        <v>112</v>
      </c>
      <c r="F16" s="614"/>
      <c r="G16" s="614"/>
      <c r="H16" s="614"/>
      <c r="I16" s="614"/>
      <c r="J16" s="51" t="str">
        <f>IF(AND('Mapa final'!$Y$10="Alta",'Mapa final'!$AA$10="Leve"),CONCATENATE("R1C",'Mapa final'!$O$10),"")</f>
        <v/>
      </c>
      <c r="K16" s="52" t="str">
        <f>IF(AND('Mapa final'!$Y$11="Alta",'Mapa final'!$AA$11="Leve"),CONCATENATE("R1C",'Mapa final'!$O$11),"")</f>
        <v/>
      </c>
      <c r="L16" s="52" t="str">
        <f>IF(AND('Mapa final'!$Y$12="Alta",'Mapa final'!$AA$12="Leve"),CONCATENATE("R1C",'Mapa final'!$O$12),"")</f>
        <v/>
      </c>
      <c r="M16" s="52" t="str">
        <f>IF(AND('Mapa final'!$Y$13="Alta",'Mapa final'!$AA$13="Leve"),CONCATENATE("R1C",'Mapa final'!$O$13),"")</f>
        <v/>
      </c>
      <c r="N16" s="52" t="str">
        <f>IF(AND('Mapa final'!$Y$14="Alta",'Mapa final'!$AA$14="Leve"),CONCATENATE("R1C",'Mapa final'!$O$14),"")</f>
        <v/>
      </c>
      <c r="O16" s="53" t="str">
        <f>IF(AND('Mapa final'!$Y$15="Alta",'Mapa final'!$AA$15="Leve"),CONCATENATE("R1C",'Mapa final'!$O$15),"")</f>
        <v/>
      </c>
      <c r="P16" s="51" t="str">
        <f>IF(AND('Mapa final'!$Y$10="Alta",'Mapa final'!$AA$10="Menor"),CONCATENATE("R1C",'Mapa final'!$O$10),"")</f>
        <v/>
      </c>
      <c r="Q16" s="52" t="str">
        <f>IF(AND('Mapa final'!$Y$11="Alta",'Mapa final'!$AA$11="Menor"),CONCATENATE("R1C",'Mapa final'!$O$11),"")</f>
        <v/>
      </c>
      <c r="R16" s="52" t="str">
        <f>IF(AND('Mapa final'!$Y$12="Alta",'Mapa final'!$AA$12="Menor"),CONCATENATE("R1C",'Mapa final'!$O$12),"")</f>
        <v/>
      </c>
      <c r="S16" s="52" t="str">
        <f>IF(AND('Mapa final'!$Y$13="Alta",'Mapa final'!$AA$13="Menor"),CONCATENATE("R1C",'Mapa final'!$O$13),"")</f>
        <v/>
      </c>
      <c r="T16" s="52" t="str">
        <f>IF(AND('Mapa final'!$Y$14="Alta",'Mapa final'!$AA$14="Menor"),CONCATENATE("R1C",'Mapa final'!$O$14),"")</f>
        <v/>
      </c>
      <c r="U16" s="53" t="str">
        <f>IF(AND('Mapa final'!$Y$15="Alta",'Mapa final'!$AA$15="Menor"),CONCATENATE("R1C",'Mapa final'!$O$15),"")</f>
        <v/>
      </c>
      <c r="V16" s="32" t="str">
        <f>IF(AND('Mapa final'!$Y$10="Alta",'Mapa final'!$AA$10="Moderado"),CONCATENATE("R1C",'Mapa final'!$O$10),"")</f>
        <v/>
      </c>
      <c r="W16" s="33" t="str">
        <f>IF(AND('Mapa final'!$Y$11="Alta",'Mapa final'!$AA$11="Moderado"),CONCATENATE("R1C",'Mapa final'!$O$11),"")</f>
        <v/>
      </c>
      <c r="X16" s="33" t="str">
        <f>IF(AND('Mapa final'!$Y$12="Alta",'Mapa final'!$AA$12="Moderado"),CONCATENATE("R1C",'Mapa final'!$O$12),"")</f>
        <v/>
      </c>
      <c r="Y16" s="33" t="str">
        <f>IF(AND('Mapa final'!$Y$13="Alta",'Mapa final'!$AA$13="Moderado"),CONCATENATE("R1C",'Mapa final'!$O$13),"")</f>
        <v/>
      </c>
      <c r="Z16" s="33" t="str">
        <f>IF(AND('Mapa final'!$Y$14="Alta",'Mapa final'!$AA$14="Moderado"),CONCATENATE("R1C",'Mapa final'!$O$14),"")</f>
        <v/>
      </c>
      <c r="AA16" s="34" t="str">
        <f>IF(AND('Mapa final'!$Y$15="Alta",'Mapa final'!$AA$15="Moderado"),CONCATENATE("R1C",'Mapa final'!$O$15),"")</f>
        <v/>
      </c>
      <c r="AB16" s="32" t="str">
        <f>IF(AND('Mapa final'!$Y$10="Alta",'Mapa final'!$AA$10="Mayor"),CONCATENATE("R1C",'Mapa final'!$O$10),"")</f>
        <v/>
      </c>
      <c r="AC16" s="33" t="str">
        <f>IF(AND('Mapa final'!$Y$11="Alta",'Mapa final'!$AA$11="Mayor"),CONCATENATE("R1C",'Mapa final'!$O$11),"")</f>
        <v/>
      </c>
      <c r="AD16" s="33" t="str">
        <f>IF(AND('Mapa final'!$Y$12="Alta",'Mapa final'!$AA$12="Mayor"),CONCATENATE("R1C",'Mapa final'!$O$12),"")</f>
        <v/>
      </c>
      <c r="AE16" s="33" t="str">
        <f>IF(AND('Mapa final'!$Y$13="Alta",'Mapa final'!$AA$13="Mayor"),CONCATENATE("R1C",'Mapa final'!$O$13),"")</f>
        <v/>
      </c>
      <c r="AF16" s="33" t="str">
        <f>IF(AND('Mapa final'!$Y$14="Alta",'Mapa final'!$AA$14="Mayor"),CONCATENATE("R1C",'Mapa final'!$O$14),"")</f>
        <v/>
      </c>
      <c r="AG16" s="34" t="str">
        <f>IF(AND('Mapa final'!$Y$15="Alta",'Mapa final'!$AA$15="Mayor"),CONCATENATE("R1C",'Mapa final'!$O$15),"")</f>
        <v/>
      </c>
      <c r="AH16" s="35" t="str">
        <f>IF(AND('Mapa final'!$Y$10="Alta",'Mapa final'!$AA$10="Catastrófico"),CONCATENATE("R1C",'Mapa final'!$O$10),"")</f>
        <v/>
      </c>
      <c r="AI16" s="36" t="str">
        <f>IF(AND('Mapa final'!$Y$11="Alta",'Mapa final'!$AA$11="Catastrófico"),CONCATENATE("R1C",'Mapa final'!$O$11),"")</f>
        <v/>
      </c>
      <c r="AJ16" s="36" t="str">
        <f>IF(AND('Mapa final'!$Y$12="Alta",'Mapa final'!$AA$12="Catastrófico"),CONCATENATE("R1C",'Mapa final'!$O$12),"")</f>
        <v/>
      </c>
      <c r="AK16" s="36" t="str">
        <f>IF(AND('Mapa final'!$Y$13="Alta",'Mapa final'!$AA$13="Catastrófico"),CONCATENATE("R1C",'Mapa final'!$O$13),"")</f>
        <v/>
      </c>
      <c r="AL16" s="36" t="str">
        <f>IF(AND('Mapa final'!$Y$14="Alta",'Mapa final'!$AA$14="Catastrófico"),CONCATENATE("R1C",'Mapa final'!$O$14),"")</f>
        <v/>
      </c>
      <c r="AM16" s="37" t="str">
        <f>IF(AND('Mapa final'!$Y$15="Alta",'Mapa final'!$AA$15="Catastrófico"),CONCATENATE("R1C",'Mapa final'!$O$15),"")</f>
        <v/>
      </c>
      <c r="AN16" s="70"/>
      <c r="AO16" s="623" t="s">
        <v>77</v>
      </c>
      <c r="AP16" s="624"/>
      <c r="AQ16" s="624"/>
      <c r="AR16" s="624"/>
      <c r="AS16" s="624"/>
      <c r="AT16" s="625"/>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row>
    <row r="17" spans="1:76" ht="15" customHeight="1" x14ac:dyDescent="0.35">
      <c r="A17" s="70"/>
      <c r="B17" s="575"/>
      <c r="C17" s="575"/>
      <c r="D17" s="576"/>
      <c r="E17" s="632"/>
      <c r="F17" s="633"/>
      <c r="G17" s="633"/>
      <c r="H17" s="633"/>
      <c r="I17" s="633"/>
      <c r="J17" s="54" t="str">
        <f>IF(AND('Mapa final'!$Y$16="Alta",'Mapa final'!$AA$16="Leve"),CONCATENATE("R2C",'Mapa final'!$O$16),"")</f>
        <v/>
      </c>
      <c r="K17" s="55" t="str">
        <f>IF(AND('Mapa final'!$Y$17="Alta",'Mapa final'!$AA$17="Leve"),CONCATENATE("R2C",'Mapa final'!$O$17),"")</f>
        <v/>
      </c>
      <c r="L17" s="55" t="str">
        <f>IF(AND('Mapa final'!$Y$18="Alta",'Mapa final'!$AA$18="Leve"),CONCATENATE("R2C",'Mapa final'!$O$18),"")</f>
        <v/>
      </c>
      <c r="M17" s="55" t="str">
        <f>IF(AND('Mapa final'!$Y$19="Alta",'Mapa final'!$AA$19="Leve"),CONCATENATE("R2C",'Mapa final'!$O$19),"")</f>
        <v/>
      </c>
      <c r="N17" s="55" t="str">
        <f>IF(AND('Mapa final'!$Y$20="Alta",'Mapa final'!$AA$20="Leve"),CONCATENATE("R2C",'Mapa final'!$O$20),"")</f>
        <v/>
      </c>
      <c r="O17" s="56" t="str">
        <f>IF(AND('Mapa final'!$Y$21="Alta",'Mapa final'!$AA$21="Leve"),CONCATENATE("R2C",'Mapa final'!$O$21),"")</f>
        <v/>
      </c>
      <c r="P17" s="54" t="str">
        <f>IF(AND('Mapa final'!$Y$16="Alta",'Mapa final'!$AA$16="Menor"),CONCATENATE("R2C",'Mapa final'!$O$16),"")</f>
        <v/>
      </c>
      <c r="Q17" s="55" t="str">
        <f>IF(AND('Mapa final'!$Y$17="Alta",'Mapa final'!$AA$17="Menor"),CONCATENATE("R2C",'Mapa final'!$O$17),"")</f>
        <v/>
      </c>
      <c r="R17" s="55" t="str">
        <f>IF(AND('Mapa final'!$Y$18="Alta",'Mapa final'!$AA$18="Menor"),CONCATENATE("R2C",'Mapa final'!$O$18),"")</f>
        <v/>
      </c>
      <c r="S17" s="55" t="str">
        <f>IF(AND('Mapa final'!$Y$19="Alta",'Mapa final'!$AA$19="Menor"),CONCATENATE("R2C",'Mapa final'!$O$19),"")</f>
        <v/>
      </c>
      <c r="T17" s="55" t="str">
        <f>IF(AND('Mapa final'!$Y$20="Alta",'Mapa final'!$AA$20="Menor"),CONCATENATE("R2C",'Mapa final'!$O$20),"")</f>
        <v/>
      </c>
      <c r="U17" s="56" t="str">
        <f>IF(AND('Mapa final'!$Y$21="Alta",'Mapa final'!$AA$21="Menor"),CONCATENATE("R2C",'Mapa final'!$O$21),"")</f>
        <v/>
      </c>
      <c r="V17" s="38" t="str">
        <f>IF(AND('Mapa final'!$Y$16="Alta",'Mapa final'!$AA$16="Moderado"),CONCATENATE("R2C",'Mapa final'!$O$16),"")</f>
        <v/>
      </c>
      <c r="W17" s="39" t="str">
        <f>IF(AND('Mapa final'!$Y$17="Alta",'Mapa final'!$AA$17="Moderado"),CONCATENATE("R2C",'Mapa final'!$O$17),"")</f>
        <v/>
      </c>
      <c r="X17" s="39" t="str">
        <f>IF(AND('Mapa final'!$Y$18="Alta",'Mapa final'!$AA$18="Moderado"),CONCATENATE("R2C",'Mapa final'!$O$18),"")</f>
        <v/>
      </c>
      <c r="Y17" s="39" t="str">
        <f>IF(AND('Mapa final'!$Y$19="Alta",'Mapa final'!$AA$19="Moderado"),CONCATENATE("R2C",'Mapa final'!$O$19),"")</f>
        <v/>
      </c>
      <c r="Z17" s="39" t="str">
        <f>IF(AND('Mapa final'!$Y$20="Alta",'Mapa final'!$AA$20="Moderado"),CONCATENATE("R2C",'Mapa final'!$O$20),"")</f>
        <v/>
      </c>
      <c r="AA17" s="40" t="str">
        <f>IF(AND('Mapa final'!$Y$21="Alta",'Mapa final'!$AA$21="Moderado"),CONCATENATE("R2C",'Mapa final'!$O$21),"")</f>
        <v/>
      </c>
      <c r="AB17" s="38" t="str">
        <f>IF(AND('Mapa final'!$Y$16="Alta",'Mapa final'!$AA$16="Mayor"),CONCATENATE("R2C",'Mapa final'!$O$16),"")</f>
        <v/>
      </c>
      <c r="AC17" s="39" t="str">
        <f>IF(AND('Mapa final'!$Y$17="Alta",'Mapa final'!$AA$17="Mayor"),CONCATENATE("R2C",'Mapa final'!$O$17),"")</f>
        <v/>
      </c>
      <c r="AD17" s="39" t="str">
        <f>IF(AND('Mapa final'!$Y$18="Alta",'Mapa final'!$AA$18="Mayor"),CONCATENATE("R2C",'Mapa final'!$O$18),"")</f>
        <v/>
      </c>
      <c r="AE17" s="39" t="str">
        <f>IF(AND('Mapa final'!$Y$19="Alta",'Mapa final'!$AA$19="Mayor"),CONCATENATE("R2C",'Mapa final'!$O$19),"")</f>
        <v/>
      </c>
      <c r="AF17" s="39" t="str">
        <f>IF(AND('Mapa final'!$Y$20="Alta",'Mapa final'!$AA$20="Mayor"),CONCATENATE("R2C",'Mapa final'!$O$20),"")</f>
        <v/>
      </c>
      <c r="AG17" s="40" t="str">
        <f>IF(AND('Mapa final'!$Y$21="Alta",'Mapa final'!$AA$21="Mayor"),CONCATENATE("R2C",'Mapa final'!$O$21),"")</f>
        <v/>
      </c>
      <c r="AH17" s="41" t="str">
        <f>IF(AND('Mapa final'!$Y$16="Alta",'Mapa final'!$AA$16="Catastrófico"),CONCATENATE("R2C",'Mapa final'!$O$16),"")</f>
        <v/>
      </c>
      <c r="AI17" s="42" t="str">
        <f>IF(AND('Mapa final'!$Y$17="Alta",'Mapa final'!$AA$17="Catastrófico"),CONCATENATE("R2C",'Mapa final'!$O$17),"")</f>
        <v/>
      </c>
      <c r="AJ17" s="42" t="str">
        <f>IF(AND('Mapa final'!$Y$18="Alta",'Mapa final'!$AA$18="Catastrófico"),CONCATENATE("R2C",'Mapa final'!$O$18),"")</f>
        <v/>
      </c>
      <c r="AK17" s="42" t="str">
        <f>IF(AND('Mapa final'!$Y$19="Alta",'Mapa final'!$AA$19="Catastrófico"),CONCATENATE("R2C",'Mapa final'!$O$19),"")</f>
        <v/>
      </c>
      <c r="AL17" s="42" t="str">
        <f>IF(AND('Mapa final'!$Y$20="Alta",'Mapa final'!$AA$20="Catastrófico"),CONCATENATE("R2C",'Mapa final'!$O$20),"")</f>
        <v/>
      </c>
      <c r="AM17" s="43" t="str">
        <f>IF(AND('Mapa final'!$Y$21="Alta",'Mapa final'!$AA$21="Catastrófico"),CONCATENATE("R2C",'Mapa final'!$O$21),"")</f>
        <v/>
      </c>
      <c r="AN17" s="70"/>
      <c r="AO17" s="626"/>
      <c r="AP17" s="627"/>
      <c r="AQ17" s="627"/>
      <c r="AR17" s="627"/>
      <c r="AS17" s="627"/>
      <c r="AT17" s="628"/>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row>
    <row r="18" spans="1:76" ht="15" customHeight="1" x14ac:dyDescent="0.35">
      <c r="A18" s="70"/>
      <c r="B18" s="575"/>
      <c r="C18" s="575"/>
      <c r="D18" s="576"/>
      <c r="E18" s="616"/>
      <c r="F18" s="617"/>
      <c r="G18" s="617"/>
      <c r="H18" s="617"/>
      <c r="I18" s="633"/>
      <c r="J18" s="54" t="str">
        <f>IF(AND('Mapa final'!$Y$22="Alta",'Mapa final'!$AA$22="Leve"),CONCATENATE("R3C",'Mapa final'!$O$22),"")</f>
        <v/>
      </c>
      <c r="K18" s="55" t="str">
        <f>IF(AND('Mapa final'!$Y$23="Alta",'Mapa final'!$AA$23="Leve"),CONCATENATE("R3C",'Mapa final'!$O$23),"")</f>
        <v/>
      </c>
      <c r="L18" s="55" t="str">
        <f>IF(AND('Mapa final'!$Y$24="Alta",'Mapa final'!$AA$24="Leve"),CONCATENATE("R3C",'Mapa final'!$O$24),"")</f>
        <v/>
      </c>
      <c r="M18" s="55" t="str">
        <f>IF(AND('Mapa final'!$Y$25="Alta",'Mapa final'!$AA$25="Leve"),CONCATENATE("R3C",'Mapa final'!$O$25),"")</f>
        <v/>
      </c>
      <c r="N18" s="55" t="str">
        <f>IF(AND('Mapa final'!$Y$26="Alta",'Mapa final'!$AA$26="Leve"),CONCATENATE("R3C",'Mapa final'!$O$26),"")</f>
        <v/>
      </c>
      <c r="O18" s="56" t="str">
        <f>IF(AND('Mapa final'!$Y$27="Alta",'Mapa final'!$AA$27="Leve"),CONCATENATE("R3C",'Mapa final'!$O$27),"")</f>
        <v/>
      </c>
      <c r="P18" s="54" t="str">
        <f>IF(AND('Mapa final'!$Y$22="Alta",'Mapa final'!$AA$22="Menor"),CONCATENATE("R3C",'Mapa final'!$O$22),"")</f>
        <v/>
      </c>
      <c r="Q18" s="55" t="str">
        <f>IF(AND('Mapa final'!$Y$23="Alta",'Mapa final'!$AA$23="Menor"),CONCATENATE("R3C",'Mapa final'!$O$23),"")</f>
        <v/>
      </c>
      <c r="R18" s="55" t="str">
        <f>IF(AND('Mapa final'!$Y$24="Alta",'Mapa final'!$AA$24="Menor"),CONCATENATE("R3C",'Mapa final'!$O$24),"")</f>
        <v/>
      </c>
      <c r="S18" s="55" t="str">
        <f>IF(AND('Mapa final'!$Y$25="Alta",'Mapa final'!$AA$25="Menor"),CONCATENATE("R3C",'Mapa final'!$O$25),"")</f>
        <v/>
      </c>
      <c r="T18" s="55" t="str">
        <f>IF(AND('Mapa final'!$Y$26="Alta",'Mapa final'!$AA$26="Menor"),CONCATENATE("R3C",'Mapa final'!$O$26),"")</f>
        <v/>
      </c>
      <c r="U18" s="56" t="str">
        <f>IF(AND('Mapa final'!$Y$27="Alta",'Mapa final'!$AA$27="Menor"),CONCATENATE("R3C",'Mapa final'!$O$27),"")</f>
        <v/>
      </c>
      <c r="V18" s="38" t="str">
        <f>IF(AND('Mapa final'!$Y$22="Alta",'Mapa final'!$AA$22="Moderado"),CONCATENATE("R3C",'Mapa final'!$O$22),"")</f>
        <v/>
      </c>
      <c r="W18" s="39" t="str">
        <f>IF(AND('Mapa final'!$Y$23="Alta",'Mapa final'!$AA$23="Moderado"),CONCATENATE("R3C",'Mapa final'!$O$23),"")</f>
        <v/>
      </c>
      <c r="X18" s="39" t="str">
        <f>IF(AND('Mapa final'!$Y$24="Alta",'Mapa final'!$AA$24="Moderado"),CONCATENATE("R3C",'Mapa final'!$O$24),"")</f>
        <v/>
      </c>
      <c r="Y18" s="39" t="str">
        <f>IF(AND('Mapa final'!$Y$25="Alta",'Mapa final'!$AA$25="Moderado"),CONCATENATE("R3C",'Mapa final'!$O$25),"")</f>
        <v/>
      </c>
      <c r="Z18" s="39" t="str">
        <f>IF(AND('Mapa final'!$Y$26="Alta",'Mapa final'!$AA$26="Moderado"),CONCATENATE("R3C",'Mapa final'!$O$26),"")</f>
        <v/>
      </c>
      <c r="AA18" s="40" t="str">
        <f>IF(AND('Mapa final'!$Y$27="Alta",'Mapa final'!$AA$27="Moderado"),CONCATENATE("R3C",'Mapa final'!$O$27),"")</f>
        <v/>
      </c>
      <c r="AB18" s="38" t="str">
        <f>IF(AND('Mapa final'!$Y$22="Alta",'Mapa final'!$AA$22="Mayor"),CONCATENATE("R3C",'Mapa final'!$O$22),"")</f>
        <v/>
      </c>
      <c r="AC18" s="39" t="str">
        <f>IF(AND('Mapa final'!$Y$23="Alta",'Mapa final'!$AA$23="Mayor"),CONCATENATE("R3C",'Mapa final'!$O$23),"")</f>
        <v/>
      </c>
      <c r="AD18" s="39" t="str">
        <f>IF(AND('Mapa final'!$Y$24="Alta",'Mapa final'!$AA$24="Mayor"),CONCATENATE("R3C",'Mapa final'!$O$24),"")</f>
        <v/>
      </c>
      <c r="AE18" s="39" t="str">
        <f>IF(AND('Mapa final'!$Y$25="Alta",'Mapa final'!$AA$25="Mayor"),CONCATENATE("R3C",'Mapa final'!$O$25),"")</f>
        <v/>
      </c>
      <c r="AF18" s="39" t="str">
        <f>IF(AND('Mapa final'!$Y$26="Alta",'Mapa final'!$AA$26="Mayor"),CONCATENATE("R3C",'Mapa final'!$O$26),"")</f>
        <v/>
      </c>
      <c r="AG18" s="40" t="str">
        <f>IF(AND('Mapa final'!$Y$27="Alta",'Mapa final'!$AA$27="Mayor"),CONCATENATE("R3C",'Mapa final'!$O$27),"")</f>
        <v/>
      </c>
      <c r="AH18" s="41" t="str">
        <f>IF(AND('Mapa final'!$Y$22="Alta",'Mapa final'!$AA$22="Catastrófico"),CONCATENATE("R3C",'Mapa final'!$O$22),"")</f>
        <v/>
      </c>
      <c r="AI18" s="42" t="str">
        <f>IF(AND('Mapa final'!$Y$23="Alta",'Mapa final'!$AA$23="Catastrófico"),CONCATENATE("R3C",'Mapa final'!$O$23),"")</f>
        <v/>
      </c>
      <c r="AJ18" s="42" t="str">
        <f>IF(AND('Mapa final'!$Y$24="Alta",'Mapa final'!$AA$24="Catastrófico"),CONCATENATE("R3C",'Mapa final'!$O$24),"")</f>
        <v/>
      </c>
      <c r="AK18" s="42" t="str">
        <f>IF(AND('Mapa final'!$Y$25="Alta",'Mapa final'!$AA$25="Catastrófico"),CONCATENATE("R3C",'Mapa final'!$O$25),"")</f>
        <v/>
      </c>
      <c r="AL18" s="42" t="str">
        <f>IF(AND('Mapa final'!$Y$26="Alta",'Mapa final'!$AA$26="Catastrófico"),CONCATENATE("R3C",'Mapa final'!$O$26),"")</f>
        <v/>
      </c>
      <c r="AM18" s="43" t="str">
        <f>IF(AND('Mapa final'!$Y$27="Alta",'Mapa final'!$AA$27="Catastrófico"),CONCATENATE("R3C",'Mapa final'!$O$27),"")</f>
        <v/>
      </c>
      <c r="AN18" s="70"/>
      <c r="AO18" s="626"/>
      <c r="AP18" s="627"/>
      <c r="AQ18" s="627"/>
      <c r="AR18" s="627"/>
      <c r="AS18" s="627"/>
      <c r="AT18" s="628"/>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row>
    <row r="19" spans="1:76" ht="15" customHeight="1" x14ac:dyDescent="0.35">
      <c r="A19" s="70"/>
      <c r="B19" s="575"/>
      <c r="C19" s="575"/>
      <c r="D19" s="576"/>
      <c r="E19" s="616"/>
      <c r="F19" s="617"/>
      <c r="G19" s="617"/>
      <c r="H19" s="617"/>
      <c r="I19" s="633"/>
      <c r="J19" s="54" t="str">
        <f>IF(AND('Mapa final'!$Y$28="Alta",'Mapa final'!$AA$28="Leve"),CONCATENATE("R4C",'Mapa final'!$O$28),"")</f>
        <v/>
      </c>
      <c r="K19" s="55" t="str">
        <f>IF(AND('Mapa final'!$Y$29="Alta",'Mapa final'!$AA$29="Leve"),CONCATENATE("R4C",'Mapa final'!$O$29),"")</f>
        <v/>
      </c>
      <c r="L19" s="55" t="str">
        <f>IF(AND('Mapa final'!$Y$30="Alta",'Mapa final'!$AA$30="Leve"),CONCATENATE("R4C",'Mapa final'!$O$30),"")</f>
        <v/>
      </c>
      <c r="M19" s="55" t="str">
        <f>IF(AND('Mapa final'!$Y$31="Alta",'Mapa final'!$AA$31="Leve"),CONCATENATE("R4C",'Mapa final'!$O$31),"")</f>
        <v/>
      </c>
      <c r="N19" s="55" t="str">
        <f>IF(AND('Mapa final'!$Y$32="Alta",'Mapa final'!$AA$32="Leve"),CONCATENATE("R4C",'Mapa final'!$O$32),"")</f>
        <v/>
      </c>
      <c r="O19" s="56" t="str">
        <f>IF(AND('Mapa final'!$Y$33="Alta",'Mapa final'!$AA$33="Leve"),CONCATENATE("R4C",'Mapa final'!$O$33),"")</f>
        <v/>
      </c>
      <c r="P19" s="54" t="str">
        <f>IF(AND('Mapa final'!$Y$28="Alta",'Mapa final'!$AA$28="Menor"),CONCATENATE("R4C",'Mapa final'!$O$28),"")</f>
        <v/>
      </c>
      <c r="Q19" s="55" t="str">
        <f>IF(AND('Mapa final'!$Y$29="Alta",'Mapa final'!$AA$29="Menor"),CONCATENATE("R4C",'Mapa final'!$O$29),"")</f>
        <v/>
      </c>
      <c r="R19" s="55" t="str">
        <f>IF(AND('Mapa final'!$Y$30="Alta",'Mapa final'!$AA$30="Menor"),CONCATENATE("R4C",'Mapa final'!$O$30),"")</f>
        <v/>
      </c>
      <c r="S19" s="55" t="str">
        <f>IF(AND('Mapa final'!$Y$31="Alta",'Mapa final'!$AA$31="Menor"),CONCATENATE("R4C",'Mapa final'!$O$31),"")</f>
        <v/>
      </c>
      <c r="T19" s="55" t="str">
        <f>IF(AND('Mapa final'!$Y$32="Alta",'Mapa final'!$AA$32="Menor"),CONCATENATE("R4C",'Mapa final'!$O$32),"")</f>
        <v/>
      </c>
      <c r="U19" s="56" t="str">
        <f>IF(AND('Mapa final'!$Y$33="Alta",'Mapa final'!$AA$33="Menor"),CONCATENATE("R4C",'Mapa final'!$O$33),"")</f>
        <v/>
      </c>
      <c r="V19" s="38" t="str">
        <f>IF(AND('Mapa final'!$Y$28="Alta",'Mapa final'!$AA$28="Moderado"),CONCATENATE("R4C",'Mapa final'!$O$28),"")</f>
        <v/>
      </c>
      <c r="W19" s="39" t="str">
        <f>IF(AND('Mapa final'!$Y$29="Alta",'Mapa final'!$AA$29="Moderado"),CONCATENATE("R4C",'Mapa final'!$O$29),"")</f>
        <v/>
      </c>
      <c r="X19" s="44" t="str">
        <f>IF(AND('Mapa final'!$Y$30="Alta",'Mapa final'!$AA$30="Moderado"),CONCATENATE("R4C",'Mapa final'!$O$30),"")</f>
        <v/>
      </c>
      <c r="Y19" s="44" t="str">
        <f>IF(AND('Mapa final'!$Y$31="Alta",'Mapa final'!$AA$31="Moderado"),CONCATENATE("R4C",'Mapa final'!$O$31),"")</f>
        <v/>
      </c>
      <c r="Z19" s="44" t="str">
        <f>IF(AND('Mapa final'!$Y$32="Alta",'Mapa final'!$AA$32="Moderado"),CONCATENATE("R4C",'Mapa final'!$O$32),"")</f>
        <v/>
      </c>
      <c r="AA19" s="40" t="str">
        <f>IF(AND('Mapa final'!$Y$33="Alta",'Mapa final'!$AA$33="Moderado"),CONCATENATE("R4C",'Mapa final'!$O$33),"")</f>
        <v/>
      </c>
      <c r="AB19" s="38" t="str">
        <f>IF(AND('Mapa final'!$Y$28="Alta",'Mapa final'!$AA$28="Mayor"),CONCATENATE("R4C",'Mapa final'!$O$28),"")</f>
        <v/>
      </c>
      <c r="AC19" s="39" t="str">
        <f>IF(AND('Mapa final'!$Y$29="Alta",'Mapa final'!$AA$29="Mayor"),CONCATENATE("R4C",'Mapa final'!$O$29),"")</f>
        <v/>
      </c>
      <c r="AD19" s="44" t="str">
        <f>IF(AND('Mapa final'!$Y$30="Alta",'Mapa final'!$AA$30="Mayor"),CONCATENATE("R4C",'Mapa final'!$O$30),"")</f>
        <v/>
      </c>
      <c r="AE19" s="44" t="str">
        <f>IF(AND('Mapa final'!$Y$31="Alta",'Mapa final'!$AA$31="Mayor"),CONCATENATE("R4C",'Mapa final'!$O$31),"")</f>
        <v/>
      </c>
      <c r="AF19" s="44" t="str">
        <f>IF(AND('Mapa final'!$Y$32="Alta",'Mapa final'!$AA$32="Mayor"),CONCATENATE("R4C",'Mapa final'!$O$32),"")</f>
        <v/>
      </c>
      <c r="AG19" s="40" t="str">
        <f>IF(AND('Mapa final'!$Y$33="Alta",'Mapa final'!$AA$33="Mayor"),CONCATENATE("R4C",'Mapa final'!$O$33),"")</f>
        <v/>
      </c>
      <c r="AH19" s="41" t="str">
        <f>IF(AND('Mapa final'!$Y$28="Alta",'Mapa final'!$AA$28="Catastrófico"),CONCATENATE("R4C",'Mapa final'!$O$28),"")</f>
        <v/>
      </c>
      <c r="AI19" s="42" t="str">
        <f>IF(AND('Mapa final'!$Y$29="Alta",'Mapa final'!$AA$29="Catastrófico"),CONCATENATE("R4C",'Mapa final'!$O$29),"")</f>
        <v/>
      </c>
      <c r="AJ19" s="42" t="str">
        <f>IF(AND('Mapa final'!$Y$30="Alta",'Mapa final'!$AA$30="Catastrófico"),CONCATENATE("R4C",'Mapa final'!$O$30),"")</f>
        <v/>
      </c>
      <c r="AK19" s="42" t="str">
        <f>IF(AND('Mapa final'!$Y$31="Alta",'Mapa final'!$AA$31="Catastrófico"),CONCATENATE("R4C",'Mapa final'!$O$31),"")</f>
        <v/>
      </c>
      <c r="AL19" s="42" t="str">
        <f>IF(AND('Mapa final'!$Y$32="Alta",'Mapa final'!$AA$32="Catastrófico"),CONCATENATE("R4C",'Mapa final'!$O$32),"")</f>
        <v/>
      </c>
      <c r="AM19" s="43" t="str">
        <f>IF(AND('Mapa final'!$Y$33="Alta",'Mapa final'!$AA$33="Catastrófico"),CONCATENATE("R4C",'Mapa final'!$O$33),"")</f>
        <v/>
      </c>
      <c r="AN19" s="70"/>
      <c r="AO19" s="626"/>
      <c r="AP19" s="627"/>
      <c r="AQ19" s="627"/>
      <c r="AR19" s="627"/>
      <c r="AS19" s="627"/>
      <c r="AT19" s="628"/>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row>
    <row r="20" spans="1:76" ht="15" customHeight="1" x14ac:dyDescent="0.35">
      <c r="A20" s="70"/>
      <c r="B20" s="575"/>
      <c r="C20" s="575"/>
      <c r="D20" s="576"/>
      <c r="E20" s="616"/>
      <c r="F20" s="617"/>
      <c r="G20" s="617"/>
      <c r="H20" s="617"/>
      <c r="I20" s="633"/>
      <c r="J20" s="54" t="str">
        <f>IF(AND('Mapa final'!$Y$34="Alta",'Mapa final'!$AA$34="Leve"),CONCATENATE("R5C",'Mapa final'!$O$34),"")</f>
        <v/>
      </c>
      <c r="K20" s="55" t="str">
        <f>IF(AND('Mapa final'!$Y$35="Alta",'Mapa final'!$AA$35="Leve"),CONCATENATE("R5C",'Mapa final'!$O$35),"")</f>
        <v/>
      </c>
      <c r="L20" s="55" t="str">
        <f>IF(AND('Mapa final'!$Y$36="Alta",'Mapa final'!$AA$36="Leve"),CONCATENATE("R5C",'Mapa final'!$O$36),"")</f>
        <v/>
      </c>
      <c r="M20" s="55" t="str">
        <f>IF(AND('Mapa final'!$Y$37="Alta",'Mapa final'!$AA$37="Leve"),CONCATENATE("R5C",'Mapa final'!$O$37),"")</f>
        <v/>
      </c>
      <c r="N20" s="55" t="str">
        <f>IF(AND('Mapa final'!$Y$38="Alta",'Mapa final'!$AA$38="Leve"),CONCATENATE("R5C",'Mapa final'!$O$38),"")</f>
        <v/>
      </c>
      <c r="O20" s="56" t="str">
        <f>IF(AND('Mapa final'!$Y$39="Alta",'Mapa final'!$AA$39="Leve"),CONCATENATE("R5C",'Mapa final'!$O$39),"")</f>
        <v/>
      </c>
      <c r="P20" s="54" t="str">
        <f>IF(AND('Mapa final'!$Y$34="Alta",'Mapa final'!$AA$34="Menor"),CONCATENATE("R5C",'Mapa final'!$O$34),"")</f>
        <v/>
      </c>
      <c r="Q20" s="55" t="str">
        <f>IF(AND('Mapa final'!$Y$35="Alta",'Mapa final'!$AA$35="Menor"),CONCATENATE("R5C",'Mapa final'!$O$35),"")</f>
        <v/>
      </c>
      <c r="R20" s="55" t="str">
        <f>IF(AND('Mapa final'!$Y$36="Alta",'Mapa final'!$AA$36="Menor"),CONCATENATE("R5C",'Mapa final'!$O$36),"")</f>
        <v/>
      </c>
      <c r="S20" s="55" t="str">
        <f>IF(AND('Mapa final'!$Y$37="Alta",'Mapa final'!$AA$37="Menor"),CONCATENATE("R5C",'Mapa final'!$O$37),"")</f>
        <v/>
      </c>
      <c r="T20" s="55" t="str">
        <f>IF(AND('Mapa final'!$Y$38="Alta",'Mapa final'!$AA$38="Menor"),CONCATENATE("R5C",'Mapa final'!$O$38),"")</f>
        <v/>
      </c>
      <c r="U20" s="56" t="str">
        <f>IF(AND('Mapa final'!$Y$39="Alta",'Mapa final'!$AA$39="Menor"),CONCATENATE("R5C",'Mapa final'!$O$39),"")</f>
        <v/>
      </c>
      <c r="V20" s="38" t="str">
        <f>IF(AND('Mapa final'!$Y$34="Alta",'Mapa final'!$AA$34="Moderado"),CONCATENATE("R5C",'Mapa final'!$O$34),"")</f>
        <v/>
      </c>
      <c r="W20" s="39" t="str">
        <f>IF(AND('Mapa final'!$Y$35="Alta",'Mapa final'!$AA$35="Moderado"),CONCATENATE("R5C",'Mapa final'!$O$35),"")</f>
        <v/>
      </c>
      <c r="X20" s="44" t="str">
        <f>IF(AND('Mapa final'!$Y$36="Alta",'Mapa final'!$AA$36="Moderado"),CONCATENATE("R5C",'Mapa final'!$O$36),"")</f>
        <v/>
      </c>
      <c r="Y20" s="44" t="str">
        <f>IF(AND('Mapa final'!$Y$37="Alta",'Mapa final'!$AA$37="Moderado"),CONCATENATE("R5C",'Mapa final'!$O$37),"")</f>
        <v/>
      </c>
      <c r="Z20" s="44" t="str">
        <f>IF(AND('Mapa final'!$Y$38="Alta",'Mapa final'!$AA$38="Moderado"),CONCATENATE("R5C",'Mapa final'!$O$38),"")</f>
        <v/>
      </c>
      <c r="AA20" s="40" t="str">
        <f>IF(AND('Mapa final'!$Y$39="Alta",'Mapa final'!$AA$39="Moderado"),CONCATENATE("R5C",'Mapa final'!$O$39),"")</f>
        <v/>
      </c>
      <c r="AB20" s="38" t="str">
        <f>IF(AND('Mapa final'!$Y$34="Alta",'Mapa final'!$AA$34="Mayor"),CONCATENATE("R5C",'Mapa final'!$O$34),"")</f>
        <v/>
      </c>
      <c r="AC20" s="39" t="str">
        <f>IF(AND('Mapa final'!$Y$35="Alta",'Mapa final'!$AA$35="Mayor"),CONCATENATE("R5C",'Mapa final'!$O$35),"")</f>
        <v/>
      </c>
      <c r="AD20" s="44" t="str">
        <f>IF(AND('Mapa final'!$Y$36="Alta",'Mapa final'!$AA$36="Mayor"),CONCATENATE("R5C",'Mapa final'!$O$36),"")</f>
        <v/>
      </c>
      <c r="AE20" s="44" t="str">
        <f>IF(AND('Mapa final'!$Y$37="Alta",'Mapa final'!$AA$37="Mayor"),CONCATENATE("R5C",'Mapa final'!$O$37),"")</f>
        <v/>
      </c>
      <c r="AF20" s="44" t="str">
        <f>IF(AND('Mapa final'!$Y$38="Alta",'Mapa final'!$AA$38="Mayor"),CONCATENATE("R5C",'Mapa final'!$O$38),"")</f>
        <v/>
      </c>
      <c r="AG20" s="40" t="str">
        <f>IF(AND('Mapa final'!$Y$39="Alta",'Mapa final'!$AA$39="Mayor"),CONCATENATE("R5C",'Mapa final'!$O$39),"")</f>
        <v/>
      </c>
      <c r="AH20" s="41" t="str">
        <f>IF(AND('Mapa final'!$Y$34="Alta",'Mapa final'!$AA$34="Catastrófico"),CONCATENATE("R5C",'Mapa final'!$O$34),"")</f>
        <v/>
      </c>
      <c r="AI20" s="42" t="str">
        <f>IF(AND('Mapa final'!$Y$35="Alta",'Mapa final'!$AA$35="Catastrófico"),CONCATENATE("R5C",'Mapa final'!$O$35),"")</f>
        <v/>
      </c>
      <c r="AJ20" s="42" t="str">
        <f>IF(AND('Mapa final'!$Y$36="Alta",'Mapa final'!$AA$36="Catastrófico"),CONCATENATE("R5C",'Mapa final'!$O$36),"")</f>
        <v/>
      </c>
      <c r="AK20" s="42" t="str">
        <f>IF(AND('Mapa final'!$Y$37="Alta",'Mapa final'!$AA$37="Catastrófico"),CONCATENATE("R5C",'Mapa final'!$O$37),"")</f>
        <v/>
      </c>
      <c r="AL20" s="42" t="str">
        <f>IF(AND('Mapa final'!$Y$38="Alta",'Mapa final'!$AA$38="Catastrófico"),CONCATENATE("R5C",'Mapa final'!$O$38),"")</f>
        <v/>
      </c>
      <c r="AM20" s="43" t="str">
        <f>IF(AND('Mapa final'!$Y$39="Alta",'Mapa final'!$AA$39="Catastrófico"),CONCATENATE("R5C",'Mapa final'!$O$39),"")</f>
        <v/>
      </c>
      <c r="AN20" s="70"/>
      <c r="AO20" s="626"/>
      <c r="AP20" s="627"/>
      <c r="AQ20" s="627"/>
      <c r="AR20" s="627"/>
      <c r="AS20" s="627"/>
      <c r="AT20" s="628"/>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row>
    <row r="21" spans="1:76" ht="15" customHeight="1" x14ac:dyDescent="0.35">
      <c r="A21" s="70"/>
      <c r="B21" s="575"/>
      <c r="C21" s="575"/>
      <c r="D21" s="576"/>
      <c r="E21" s="616"/>
      <c r="F21" s="617"/>
      <c r="G21" s="617"/>
      <c r="H21" s="617"/>
      <c r="I21" s="633"/>
      <c r="J21" s="54" t="str">
        <f>IF(AND('Mapa final'!$Y$40="Alta",'Mapa final'!$AA$40="Leve"),CONCATENATE("R6C",'Mapa final'!$O$40),"")</f>
        <v/>
      </c>
      <c r="K21" s="55" t="str">
        <f>IF(AND('Mapa final'!$Y$41="Alta",'Mapa final'!$AA$41="Leve"),CONCATENATE("R6C",'Mapa final'!$O$41),"")</f>
        <v/>
      </c>
      <c r="L21" s="55" t="str">
        <f>IF(AND('Mapa final'!$Y$42="Alta",'Mapa final'!$AA$42="Leve"),CONCATENATE("R6C",'Mapa final'!$O$42),"")</f>
        <v/>
      </c>
      <c r="M21" s="55" t="str">
        <f>IF(AND('Mapa final'!$Y$43="Alta",'Mapa final'!$AA$43="Leve"),CONCATENATE("R6C",'Mapa final'!$O$43),"")</f>
        <v/>
      </c>
      <c r="N21" s="55" t="str">
        <f>IF(AND('Mapa final'!$Y$44="Alta",'Mapa final'!$AA$44="Leve"),CONCATENATE("R6C",'Mapa final'!$O$44),"")</f>
        <v/>
      </c>
      <c r="O21" s="56" t="str">
        <f>IF(AND('Mapa final'!$Y$45="Alta",'Mapa final'!$AA$45="Leve"),CONCATENATE("R6C",'Mapa final'!$O$45),"")</f>
        <v/>
      </c>
      <c r="P21" s="54" t="str">
        <f>IF(AND('Mapa final'!$Y$40="Alta",'Mapa final'!$AA$40="Menor"),CONCATENATE("R6C",'Mapa final'!$O$40),"")</f>
        <v/>
      </c>
      <c r="Q21" s="55" t="str">
        <f>IF(AND('Mapa final'!$Y$41="Alta",'Mapa final'!$AA$41="Menor"),CONCATENATE("R6C",'Mapa final'!$O$41),"")</f>
        <v/>
      </c>
      <c r="R21" s="55" t="str">
        <f>IF(AND('Mapa final'!$Y$42="Alta",'Mapa final'!$AA$42="Menor"),CONCATENATE("R6C",'Mapa final'!$O$42),"")</f>
        <v/>
      </c>
      <c r="S21" s="55" t="str">
        <f>IF(AND('Mapa final'!$Y$43="Alta",'Mapa final'!$AA$43="Menor"),CONCATENATE("R6C",'Mapa final'!$O$43),"")</f>
        <v/>
      </c>
      <c r="T21" s="55" t="str">
        <f>IF(AND('Mapa final'!$Y$44="Alta",'Mapa final'!$AA$44="Menor"),CONCATENATE("R6C",'Mapa final'!$O$44),"")</f>
        <v/>
      </c>
      <c r="U21" s="56" t="str">
        <f>IF(AND('Mapa final'!$Y$45="Alta",'Mapa final'!$AA$45="Menor"),CONCATENATE("R6C",'Mapa final'!$O$45),"")</f>
        <v/>
      </c>
      <c r="V21" s="38" t="str">
        <f>IF(AND('Mapa final'!$Y$40="Alta",'Mapa final'!$AA$40="Moderado"),CONCATENATE("R6C",'Mapa final'!$O$40),"")</f>
        <v/>
      </c>
      <c r="W21" s="39" t="str">
        <f>IF(AND('Mapa final'!$Y$41="Alta",'Mapa final'!$AA$41="Moderado"),CONCATENATE("R6C",'Mapa final'!$O$41),"")</f>
        <v/>
      </c>
      <c r="X21" s="44" t="str">
        <f>IF(AND('Mapa final'!$Y$42="Alta",'Mapa final'!$AA$42="Moderado"),CONCATENATE("R6C",'Mapa final'!$O$42),"")</f>
        <v/>
      </c>
      <c r="Y21" s="44" t="str">
        <f>IF(AND('Mapa final'!$Y$43="Alta",'Mapa final'!$AA$43="Moderado"),CONCATENATE("R6C",'Mapa final'!$O$43),"")</f>
        <v/>
      </c>
      <c r="Z21" s="44" t="str">
        <f>IF(AND('Mapa final'!$Y$44="Alta",'Mapa final'!$AA$44="Moderado"),CONCATENATE("R6C",'Mapa final'!$O$44),"")</f>
        <v/>
      </c>
      <c r="AA21" s="40" t="str">
        <f>IF(AND('Mapa final'!$Y$45="Alta",'Mapa final'!$AA$45="Moderado"),CONCATENATE("R6C",'Mapa final'!$O$45),"")</f>
        <v/>
      </c>
      <c r="AB21" s="38" t="str">
        <f>IF(AND('Mapa final'!$Y$40="Alta",'Mapa final'!$AA$40="Mayor"),CONCATENATE("R6C",'Mapa final'!$O$40),"")</f>
        <v/>
      </c>
      <c r="AC21" s="39" t="str">
        <f>IF(AND('Mapa final'!$Y$41="Alta",'Mapa final'!$AA$41="Mayor"),CONCATENATE("R6C",'Mapa final'!$O$41),"")</f>
        <v/>
      </c>
      <c r="AD21" s="44" t="str">
        <f>IF(AND('Mapa final'!$Y$42="Alta",'Mapa final'!$AA$42="Mayor"),CONCATENATE("R6C",'Mapa final'!$O$42),"")</f>
        <v/>
      </c>
      <c r="AE21" s="44" t="str">
        <f>IF(AND('Mapa final'!$Y$43="Alta",'Mapa final'!$AA$43="Mayor"),CONCATENATE("R6C",'Mapa final'!$O$43),"")</f>
        <v/>
      </c>
      <c r="AF21" s="44" t="str">
        <f>IF(AND('Mapa final'!$Y$44="Alta",'Mapa final'!$AA$44="Mayor"),CONCATENATE("R6C",'Mapa final'!$O$44),"")</f>
        <v/>
      </c>
      <c r="AG21" s="40" t="str">
        <f>IF(AND('Mapa final'!$Y$45="Alta",'Mapa final'!$AA$45="Mayor"),CONCATENATE("R6C",'Mapa final'!$O$45),"")</f>
        <v/>
      </c>
      <c r="AH21" s="41" t="str">
        <f>IF(AND('Mapa final'!$Y$40="Alta",'Mapa final'!$AA$40="Catastrófico"),CONCATENATE("R6C",'Mapa final'!$O$40),"")</f>
        <v/>
      </c>
      <c r="AI21" s="42" t="str">
        <f>IF(AND('Mapa final'!$Y$41="Alta",'Mapa final'!$AA$41="Catastrófico"),CONCATENATE("R6C",'Mapa final'!$O$41),"")</f>
        <v/>
      </c>
      <c r="AJ21" s="42" t="str">
        <f>IF(AND('Mapa final'!$Y$42="Alta",'Mapa final'!$AA$42="Catastrófico"),CONCATENATE("R6C",'Mapa final'!$O$42),"")</f>
        <v/>
      </c>
      <c r="AK21" s="42" t="str">
        <f>IF(AND('Mapa final'!$Y$43="Alta",'Mapa final'!$AA$43="Catastrófico"),CONCATENATE("R6C",'Mapa final'!$O$43),"")</f>
        <v/>
      </c>
      <c r="AL21" s="42" t="str">
        <f>IF(AND('Mapa final'!$Y$44="Alta",'Mapa final'!$AA$44="Catastrófico"),CONCATENATE("R6C",'Mapa final'!$O$44),"")</f>
        <v/>
      </c>
      <c r="AM21" s="43" t="str">
        <f>IF(AND('Mapa final'!$Y$45="Alta",'Mapa final'!$AA$45="Catastrófico"),CONCATENATE("R6C",'Mapa final'!$O$45),"")</f>
        <v/>
      </c>
      <c r="AN21" s="70"/>
      <c r="AO21" s="626"/>
      <c r="AP21" s="627"/>
      <c r="AQ21" s="627"/>
      <c r="AR21" s="627"/>
      <c r="AS21" s="627"/>
      <c r="AT21" s="628"/>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row>
    <row r="22" spans="1:76" ht="15" customHeight="1" x14ac:dyDescent="0.35">
      <c r="A22" s="70"/>
      <c r="B22" s="575"/>
      <c r="C22" s="575"/>
      <c r="D22" s="576"/>
      <c r="E22" s="616"/>
      <c r="F22" s="617"/>
      <c r="G22" s="617"/>
      <c r="H22" s="617"/>
      <c r="I22" s="633"/>
      <c r="J22" s="54" t="str">
        <f>IF(AND('Mapa final'!$Y$46="Alta",'Mapa final'!$AA$46="Leve"),CONCATENATE("R7C",'Mapa final'!$O$46),"")</f>
        <v/>
      </c>
      <c r="K22" s="55" t="str">
        <f>IF(AND('Mapa final'!$Y$47="Alta",'Mapa final'!$AA$47="Leve"),CONCATENATE("R7C",'Mapa final'!$O$47),"")</f>
        <v/>
      </c>
      <c r="L22" s="55" t="str">
        <f>IF(AND('Mapa final'!$Y$48="Alta",'Mapa final'!$AA$48="Leve"),CONCATENATE("R7C",'Mapa final'!$O$48),"")</f>
        <v/>
      </c>
      <c r="M22" s="55" t="str">
        <f>IF(AND('Mapa final'!$Y$49="Alta",'Mapa final'!$AA$49="Leve"),CONCATENATE("R7C",'Mapa final'!$O$49),"")</f>
        <v/>
      </c>
      <c r="N22" s="55" t="str">
        <f>IF(AND('Mapa final'!$Y$50="Alta",'Mapa final'!$AA$50="Leve"),CONCATENATE("R7C",'Mapa final'!$O$50),"")</f>
        <v/>
      </c>
      <c r="O22" s="56" t="str">
        <f>IF(AND('Mapa final'!$Y$51="Alta",'Mapa final'!$AA$51="Leve"),CONCATENATE("R7C",'Mapa final'!$O$51),"")</f>
        <v/>
      </c>
      <c r="P22" s="54" t="str">
        <f>IF(AND('Mapa final'!$Y$46="Alta",'Mapa final'!$AA$46="Menor"),CONCATENATE("R7C",'Mapa final'!$O$46),"")</f>
        <v/>
      </c>
      <c r="Q22" s="55" t="str">
        <f>IF(AND('Mapa final'!$Y$47="Alta",'Mapa final'!$AA$47="Menor"),CONCATENATE("R7C",'Mapa final'!$O$47),"")</f>
        <v/>
      </c>
      <c r="R22" s="55" t="str">
        <f>IF(AND('Mapa final'!$Y$48="Alta",'Mapa final'!$AA$48="Menor"),CONCATENATE("R7C",'Mapa final'!$O$48),"")</f>
        <v/>
      </c>
      <c r="S22" s="55" t="str">
        <f>IF(AND('Mapa final'!$Y$49="Alta",'Mapa final'!$AA$49="Menor"),CONCATENATE("R7C",'Mapa final'!$O$49),"")</f>
        <v/>
      </c>
      <c r="T22" s="55" t="str">
        <f>IF(AND('Mapa final'!$Y$50="Alta",'Mapa final'!$AA$50="Menor"),CONCATENATE("R7C",'Mapa final'!$O$50),"")</f>
        <v/>
      </c>
      <c r="U22" s="56" t="str">
        <f>IF(AND('Mapa final'!$Y$51="Alta",'Mapa final'!$AA$51="Menor"),CONCATENATE("R7C",'Mapa final'!$O$51),"")</f>
        <v/>
      </c>
      <c r="V22" s="38" t="str">
        <f>IF(AND('Mapa final'!$Y$46="Alta",'Mapa final'!$AA$46="Moderado"),CONCATENATE("R7C",'Mapa final'!$O$46),"")</f>
        <v/>
      </c>
      <c r="W22" s="39" t="str">
        <f>IF(AND('Mapa final'!$Y$47="Alta",'Mapa final'!$AA$47="Moderado"),CONCATENATE("R7C",'Mapa final'!$O$47),"")</f>
        <v/>
      </c>
      <c r="X22" s="44" t="str">
        <f>IF(AND('Mapa final'!$Y$48="Alta",'Mapa final'!$AA$48="Moderado"),CONCATENATE("R7C",'Mapa final'!$O$48),"")</f>
        <v/>
      </c>
      <c r="Y22" s="44" t="str">
        <f>IF(AND('Mapa final'!$Y$49="Alta",'Mapa final'!$AA$49="Moderado"),CONCATENATE("R7C",'Mapa final'!$O$49),"")</f>
        <v/>
      </c>
      <c r="Z22" s="44" t="str">
        <f>IF(AND('Mapa final'!$Y$50="Alta",'Mapa final'!$AA$50="Moderado"),CONCATENATE("R7C",'Mapa final'!$O$50),"")</f>
        <v/>
      </c>
      <c r="AA22" s="40" t="str">
        <f>IF(AND('Mapa final'!$Y$51="Alta",'Mapa final'!$AA$51="Moderado"),CONCATENATE("R7C",'Mapa final'!$O$51),"")</f>
        <v/>
      </c>
      <c r="AB22" s="38" t="str">
        <f>IF(AND('Mapa final'!$Y$46="Alta",'Mapa final'!$AA$46="Mayor"),CONCATENATE("R7C",'Mapa final'!$O$46),"")</f>
        <v/>
      </c>
      <c r="AC22" s="39" t="str">
        <f>IF(AND('Mapa final'!$Y$47="Alta",'Mapa final'!$AA$47="Mayor"),CONCATENATE("R7C",'Mapa final'!$O$47),"")</f>
        <v/>
      </c>
      <c r="AD22" s="44" t="str">
        <f>IF(AND('Mapa final'!$Y$48="Alta",'Mapa final'!$AA$48="Mayor"),CONCATENATE("R7C",'Mapa final'!$O$48),"")</f>
        <v/>
      </c>
      <c r="AE22" s="44" t="str">
        <f>IF(AND('Mapa final'!$Y$49="Alta",'Mapa final'!$AA$49="Mayor"),CONCATENATE("R7C",'Mapa final'!$O$49),"")</f>
        <v/>
      </c>
      <c r="AF22" s="44" t="str">
        <f>IF(AND('Mapa final'!$Y$50="Alta",'Mapa final'!$AA$50="Mayor"),CONCATENATE("R7C",'Mapa final'!$O$50),"")</f>
        <v/>
      </c>
      <c r="AG22" s="40" t="str">
        <f>IF(AND('Mapa final'!$Y$51="Alta",'Mapa final'!$AA$51="Mayor"),CONCATENATE("R7C",'Mapa final'!$O$51),"")</f>
        <v/>
      </c>
      <c r="AH22" s="41" t="str">
        <f>IF(AND('Mapa final'!$Y$46="Alta",'Mapa final'!$AA$46="Catastrófico"),CONCATENATE("R7C",'Mapa final'!$O$46),"")</f>
        <v/>
      </c>
      <c r="AI22" s="42" t="str">
        <f>IF(AND('Mapa final'!$Y$47="Alta",'Mapa final'!$AA$47="Catastrófico"),CONCATENATE("R7C",'Mapa final'!$O$47),"")</f>
        <v/>
      </c>
      <c r="AJ22" s="42" t="str">
        <f>IF(AND('Mapa final'!$Y$48="Alta",'Mapa final'!$AA$48="Catastrófico"),CONCATENATE("R7C",'Mapa final'!$O$48),"")</f>
        <v/>
      </c>
      <c r="AK22" s="42" t="str">
        <f>IF(AND('Mapa final'!$Y$49="Alta",'Mapa final'!$AA$49="Catastrófico"),CONCATENATE("R7C",'Mapa final'!$O$49),"")</f>
        <v/>
      </c>
      <c r="AL22" s="42" t="str">
        <f>IF(AND('Mapa final'!$Y$50="Alta",'Mapa final'!$AA$50="Catastrófico"),CONCATENATE("R7C",'Mapa final'!$O$50),"")</f>
        <v/>
      </c>
      <c r="AM22" s="43" t="str">
        <f>IF(AND('Mapa final'!$Y$51="Alta",'Mapa final'!$AA$51="Catastrófico"),CONCATENATE("R7C",'Mapa final'!$O$51),"")</f>
        <v/>
      </c>
      <c r="AN22" s="70"/>
      <c r="AO22" s="626"/>
      <c r="AP22" s="627"/>
      <c r="AQ22" s="627"/>
      <c r="AR22" s="627"/>
      <c r="AS22" s="627"/>
      <c r="AT22" s="628"/>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row>
    <row r="23" spans="1:76" ht="15" customHeight="1" x14ac:dyDescent="0.35">
      <c r="A23" s="70"/>
      <c r="B23" s="575"/>
      <c r="C23" s="575"/>
      <c r="D23" s="576"/>
      <c r="E23" s="616"/>
      <c r="F23" s="617"/>
      <c r="G23" s="617"/>
      <c r="H23" s="617"/>
      <c r="I23" s="633"/>
      <c r="J23" s="54" t="str">
        <f>IF(AND('Mapa final'!$Y$52="Alta",'Mapa final'!$AA$52="Leve"),CONCATENATE("R8C",'Mapa final'!$O$52),"")</f>
        <v/>
      </c>
      <c r="K23" s="55" t="str">
        <f>IF(AND('Mapa final'!$Y$53="Alta",'Mapa final'!$AA$53="Leve"),CONCATENATE("R8C",'Mapa final'!$O$53),"")</f>
        <v/>
      </c>
      <c r="L23" s="55" t="str">
        <f>IF(AND('Mapa final'!$Y$54="Alta",'Mapa final'!$AA$54="Leve"),CONCATENATE("R8C",'Mapa final'!$O$54),"")</f>
        <v/>
      </c>
      <c r="M23" s="55" t="str">
        <f>IF(AND('Mapa final'!$Y$55="Alta",'Mapa final'!$AA$55="Leve"),CONCATENATE("R8C",'Mapa final'!$O$55),"")</f>
        <v/>
      </c>
      <c r="N23" s="55" t="str">
        <f>IF(AND('Mapa final'!$Y$56="Alta",'Mapa final'!$AA$56="Leve"),CONCATENATE("R8C",'Mapa final'!$O$56),"")</f>
        <v/>
      </c>
      <c r="O23" s="56" t="str">
        <f>IF(AND('Mapa final'!$Y$57="Alta",'Mapa final'!$AA$57="Leve"),CONCATENATE("R8C",'Mapa final'!$O$57),"")</f>
        <v/>
      </c>
      <c r="P23" s="54" t="str">
        <f>IF(AND('Mapa final'!$Y$52="Alta",'Mapa final'!$AA$52="Menor"),CONCATENATE("R8C",'Mapa final'!$O$52),"")</f>
        <v/>
      </c>
      <c r="Q23" s="55" t="str">
        <f>IF(AND('Mapa final'!$Y$53="Alta",'Mapa final'!$AA$53="Menor"),CONCATENATE("R8C",'Mapa final'!$O$53),"")</f>
        <v/>
      </c>
      <c r="R23" s="55" t="str">
        <f>IF(AND('Mapa final'!$Y$54="Alta",'Mapa final'!$AA$54="Menor"),CONCATENATE("R8C",'Mapa final'!$O$54),"")</f>
        <v/>
      </c>
      <c r="S23" s="55" t="str">
        <f>IF(AND('Mapa final'!$Y$55="Alta",'Mapa final'!$AA$55="Menor"),CONCATENATE("R8C",'Mapa final'!$O$55),"")</f>
        <v/>
      </c>
      <c r="T23" s="55" t="str">
        <f>IF(AND('Mapa final'!$Y$56="Alta",'Mapa final'!$AA$56="Menor"),CONCATENATE("R8C",'Mapa final'!$O$56),"")</f>
        <v/>
      </c>
      <c r="U23" s="56" t="str">
        <f>IF(AND('Mapa final'!$Y$57="Alta",'Mapa final'!$AA$57="Menor"),CONCATENATE("R8C",'Mapa final'!$O$57),"")</f>
        <v/>
      </c>
      <c r="V23" s="38" t="str">
        <f>IF(AND('Mapa final'!$Y$52="Alta",'Mapa final'!$AA$52="Moderado"),CONCATENATE("R8C",'Mapa final'!$O$52),"")</f>
        <v/>
      </c>
      <c r="W23" s="39" t="str">
        <f>IF(AND('Mapa final'!$Y$53="Alta",'Mapa final'!$AA$53="Moderado"),CONCATENATE("R8C",'Mapa final'!$O$53),"")</f>
        <v/>
      </c>
      <c r="X23" s="44" t="str">
        <f>IF(AND('Mapa final'!$Y$54="Alta",'Mapa final'!$AA$54="Moderado"),CONCATENATE("R8C",'Mapa final'!$O$54),"")</f>
        <v/>
      </c>
      <c r="Y23" s="44" t="str">
        <f>IF(AND('Mapa final'!$Y$55="Alta",'Mapa final'!$AA$55="Moderado"),CONCATENATE("R8C",'Mapa final'!$O$55),"")</f>
        <v/>
      </c>
      <c r="Z23" s="44" t="str">
        <f>IF(AND('Mapa final'!$Y$56="Alta",'Mapa final'!$AA$56="Moderado"),CONCATENATE("R8C",'Mapa final'!$O$56),"")</f>
        <v/>
      </c>
      <c r="AA23" s="40" t="str">
        <f>IF(AND('Mapa final'!$Y$57="Alta",'Mapa final'!$AA$57="Moderado"),CONCATENATE("R8C",'Mapa final'!$O$57),"")</f>
        <v/>
      </c>
      <c r="AB23" s="38" t="str">
        <f>IF(AND('Mapa final'!$Y$52="Alta",'Mapa final'!$AA$52="Mayor"),CONCATENATE("R8C",'Mapa final'!$O$52),"")</f>
        <v/>
      </c>
      <c r="AC23" s="39" t="str">
        <f>IF(AND('Mapa final'!$Y$53="Alta",'Mapa final'!$AA$53="Mayor"),CONCATENATE("R8C",'Mapa final'!$O$53),"")</f>
        <v/>
      </c>
      <c r="AD23" s="44" t="str">
        <f>IF(AND('Mapa final'!$Y$54="Alta",'Mapa final'!$AA$54="Mayor"),CONCATENATE("R8C",'Mapa final'!$O$54),"")</f>
        <v/>
      </c>
      <c r="AE23" s="44" t="str">
        <f>IF(AND('Mapa final'!$Y$55="Alta",'Mapa final'!$AA$55="Mayor"),CONCATENATE("R8C",'Mapa final'!$O$55),"")</f>
        <v/>
      </c>
      <c r="AF23" s="44" t="str">
        <f>IF(AND('Mapa final'!$Y$56="Alta",'Mapa final'!$AA$56="Mayor"),CONCATENATE("R8C",'Mapa final'!$O$56),"")</f>
        <v/>
      </c>
      <c r="AG23" s="40" t="str">
        <f>IF(AND('Mapa final'!$Y$57="Alta",'Mapa final'!$AA$57="Mayor"),CONCATENATE("R8C",'Mapa final'!$O$57),"")</f>
        <v/>
      </c>
      <c r="AH23" s="41" t="str">
        <f>IF(AND('Mapa final'!$Y$52="Alta",'Mapa final'!$AA$52="Catastrófico"),CONCATENATE("R8C",'Mapa final'!$O$52),"")</f>
        <v/>
      </c>
      <c r="AI23" s="42" t="str">
        <f>IF(AND('Mapa final'!$Y$53="Alta",'Mapa final'!$AA$53="Catastrófico"),CONCATENATE("R8C",'Mapa final'!$O$53),"")</f>
        <v/>
      </c>
      <c r="AJ23" s="42" t="str">
        <f>IF(AND('Mapa final'!$Y$54="Alta",'Mapa final'!$AA$54="Catastrófico"),CONCATENATE("R8C",'Mapa final'!$O$54),"")</f>
        <v/>
      </c>
      <c r="AK23" s="42" t="str">
        <f>IF(AND('Mapa final'!$Y$55="Alta",'Mapa final'!$AA$55="Catastrófico"),CONCATENATE("R8C",'Mapa final'!$O$55),"")</f>
        <v/>
      </c>
      <c r="AL23" s="42" t="str">
        <f>IF(AND('Mapa final'!$Y$56="Alta",'Mapa final'!$AA$56="Catastrófico"),CONCATENATE("R8C",'Mapa final'!$O$56),"")</f>
        <v/>
      </c>
      <c r="AM23" s="43" t="str">
        <f>IF(AND('Mapa final'!$Y$57="Alta",'Mapa final'!$AA$57="Catastrófico"),CONCATENATE("R8C",'Mapa final'!$O$57),"")</f>
        <v/>
      </c>
      <c r="AN23" s="70"/>
      <c r="AO23" s="626"/>
      <c r="AP23" s="627"/>
      <c r="AQ23" s="627"/>
      <c r="AR23" s="627"/>
      <c r="AS23" s="627"/>
      <c r="AT23" s="628"/>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row>
    <row r="24" spans="1:76" ht="15" customHeight="1" x14ac:dyDescent="0.35">
      <c r="A24" s="70"/>
      <c r="B24" s="575"/>
      <c r="C24" s="575"/>
      <c r="D24" s="576"/>
      <c r="E24" s="616"/>
      <c r="F24" s="617"/>
      <c r="G24" s="617"/>
      <c r="H24" s="617"/>
      <c r="I24" s="633"/>
      <c r="J24" s="54" t="str">
        <f>IF(AND('Mapa final'!$Y$58="Alta",'Mapa final'!$AA$58="Leve"),CONCATENATE("R9C",'Mapa final'!$O$58),"")</f>
        <v/>
      </c>
      <c r="K24" s="55" t="str">
        <f>IF(AND('Mapa final'!$Y$59="Alta",'Mapa final'!$AA$59="Leve"),CONCATENATE("R9C",'Mapa final'!$O$59),"")</f>
        <v/>
      </c>
      <c r="L24" s="55" t="str">
        <f>IF(AND('Mapa final'!$Y$60="Alta",'Mapa final'!$AA$60="Leve"),CONCATENATE("R9C",'Mapa final'!$O$60),"")</f>
        <v/>
      </c>
      <c r="M24" s="55" t="str">
        <f>IF(AND('Mapa final'!$Y$61="Alta",'Mapa final'!$AA$61="Leve"),CONCATENATE("R9C",'Mapa final'!$O$61),"")</f>
        <v/>
      </c>
      <c r="N24" s="55" t="str">
        <f>IF(AND('Mapa final'!$Y$62="Alta",'Mapa final'!$AA$62="Leve"),CONCATENATE("R9C",'Mapa final'!$O$62),"")</f>
        <v/>
      </c>
      <c r="O24" s="56" t="str">
        <f>IF(AND('Mapa final'!$Y$63="Alta",'Mapa final'!$AA$63="Leve"),CONCATENATE("R9C",'Mapa final'!$O$63),"")</f>
        <v/>
      </c>
      <c r="P24" s="54" t="str">
        <f>IF(AND('Mapa final'!$Y$58="Alta",'Mapa final'!$AA$58="Menor"),CONCATENATE("R9C",'Mapa final'!$O$58),"")</f>
        <v/>
      </c>
      <c r="Q24" s="55" t="str">
        <f>IF(AND('Mapa final'!$Y$59="Alta",'Mapa final'!$AA$59="Menor"),CONCATENATE("R9C",'Mapa final'!$O$59),"")</f>
        <v/>
      </c>
      <c r="R24" s="55" t="str">
        <f>IF(AND('Mapa final'!$Y$60="Alta",'Mapa final'!$AA$60="Menor"),CONCATENATE("R9C",'Mapa final'!$O$60),"")</f>
        <v/>
      </c>
      <c r="S24" s="55" t="str">
        <f>IF(AND('Mapa final'!$Y$61="Alta",'Mapa final'!$AA$61="Menor"),CONCATENATE("R9C",'Mapa final'!$O$61),"")</f>
        <v/>
      </c>
      <c r="T24" s="55" t="str">
        <f>IF(AND('Mapa final'!$Y$62="Alta",'Mapa final'!$AA$62="Menor"),CONCATENATE("R9C",'Mapa final'!$O$62),"")</f>
        <v/>
      </c>
      <c r="U24" s="56" t="str">
        <f>IF(AND('Mapa final'!$Y$63="Alta",'Mapa final'!$AA$63="Menor"),CONCATENATE("R9C",'Mapa final'!$O$63),"")</f>
        <v/>
      </c>
      <c r="V24" s="38" t="str">
        <f>IF(AND('Mapa final'!$Y$58="Alta",'Mapa final'!$AA$58="Moderado"),CONCATENATE("R9C",'Mapa final'!$O$58),"")</f>
        <v/>
      </c>
      <c r="W24" s="39" t="str">
        <f>IF(AND('Mapa final'!$Y$59="Alta",'Mapa final'!$AA$59="Moderado"),CONCATENATE("R9C",'Mapa final'!$O$59),"")</f>
        <v/>
      </c>
      <c r="X24" s="44" t="str">
        <f>IF(AND('Mapa final'!$Y$60="Alta",'Mapa final'!$AA$60="Moderado"),CONCATENATE("R9C",'Mapa final'!$O$60),"")</f>
        <v/>
      </c>
      <c r="Y24" s="44" t="str">
        <f>IF(AND('Mapa final'!$Y$61="Alta",'Mapa final'!$AA$61="Moderado"),CONCATENATE("R9C",'Mapa final'!$O$61),"")</f>
        <v/>
      </c>
      <c r="Z24" s="44" t="str">
        <f>IF(AND('Mapa final'!$Y$62="Alta",'Mapa final'!$AA$62="Moderado"),CONCATENATE("R9C",'Mapa final'!$O$62),"")</f>
        <v/>
      </c>
      <c r="AA24" s="40" t="str">
        <f>IF(AND('Mapa final'!$Y$63="Alta",'Mapa final'!$AA$63="Moderado"),CONCATENATE("R9C",'Mapa final'!$O$63),"")</f>
        <v/>
      </c>
      <c r="AB24" s="38" t="str">
        <f>IF(AND('Mapa final'!$Y$58="Alta",'Mapa final'!$AA$58="Mayor"),CONCATENATE("R9C",'Mapa final'!$O$58),"")</f>
        <v/>
      </c>
      <c r="AC24" s="39" t="str">
        <f>IF(AND('Mapa final'!$Y$59="Alta",'Mapa final'!$AA$59="Mayor"),CONCATENATE("R9C",'Mapa final'!$O$59),"")</f>
        <v/>
      </c>
      <c r="AD24" s="44" t="str">
        <f>IF(AND('Mapa final'!$Y$60="Alta",'Mapa final'!$AA$60="Mayor"),CONCATENATE("R9C",'Mapa final'!$O$60),"")</f>
        <v/>
      </c>
      <c r="AE24" s="44" t="str">
        <f>IF(AND('Mapa final'!$Y$61="Alta",'Mapa final'!$AA$61="Mayor"),CONCATENATE("R9C",'Mapa final'!$O$61),"")</f>
        <v/>
      </c>
      <c r="AF24" s="44" t="str">
        <f>IF(AND('Mapa final'!$Y$62="Alta",'Mapa final'!$AA$62="Mayor"),CONCATENATE("R9C",'Mapa final'!$O$62),"")</f>
        <v/>
      </c>
      <c r="AG24" s="40" t="str">
        <f>IF(AND('Mapa final'!$Y$63="Alta",'Mapa final'!$AA$63="Mayor"),CONCATENATE("R9C",'Mapa final'!$O$63),"")</f>
        <v/>
      </c>
      <c r="AH24" s="41" t="str">
        <f>IF(AND('Mapa final'!$Y$58="Alta",'Mapa final'!$AA$58="Catastrófico"),CONCATENATE("R9C",'Mapa final'!$O$58),"")</f>
        <v/>
      </c>
      <c r="AI24" s="42" t="str">
        <f>IF(AND('Mapa final'!$Y$59="Alta",'Mapa final'!$AA$59="Catastrófico"),CONCATENATE("R9C",'Mapa final'!$O$59),"")</f>
        <v/>
      </c>
      <c r="AJ24" s="42" t="str">
        <f>IF(AND('Mapa final'!$Y$60="Alta",'Mapa final'!$AA$60="Catastrófico"),CONCATENATE("R9C",'Mapa final'!$O$60),"")</f>
        <v/>
      </c>
      <c r="AK24" s="42" t="str">
        <f>IF(AND('Mapa final'!$Y$61="Alta",'Mapa final'!$AA$61="Catastrófico"),CONCATENATE("R9C",'Mapa final'!$O$61),"")</f>
        <v/>
      </c>
      <c r="AL24" s="42" t="str">
        <f>IF(AND('Mapa final'!$Y$62="Alta",'Mapa final'!$AA$62="Catastrófico"),CONCATENATE("R9C",'Mapa final'!$O$62),"")</f>
        <v/>
      </c>
      <c r="AM24" s="43" t="str">
        <f>IF(AND('Mapa final'!$Y$63="Alta",'Mapa final'!$AA$63="Catastrófico"),CONCATENATE("R9C",'Mapa final'!$O$63),"")</f>
        <v/>
      </c>
      <c r="AN24" s="70"/>
      <c r="AO24" s="626"/>
      <c r="AP24" s="627"/>
      <c r="AQ24" s="627"/>
      <c r="AR24" s="627"/>
      <c r="AS24" s="627"/>
      <c r="AT24" s="628"/>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row>
    <row r="25" spans="1:76" ht="15.75" customHeight="1" thickBot="1" x14ac:dyDescent="0.4">
      <c r="A25" s="70"/>
      <c r="B25" s="575"/>
      <c r="C25" s="575"/>
      <c r="D25" s="576"/>
      <c r="E25" s="619"/>
      <c r="F25" s="620"/>
      <c r="G25" s="620"/>
      <c r="H25" s="620"/>
      <c r="I25" s="620"/>
      <c r="J25" s="57" t="str">
        <f>IF(AND('Mapa final'!$Y$64="Alta",'Mapa final'!$AA$64="Leve"),CONCATENATE("R10C",'Mapa final'!$O$64),"")</f>
        <v/>
      </c>
      <c r="K25" s="58" t="str">
        <f>IF(AND('Mapa final'!$Y$65="Alta",'Mapa final'!$AA$65="Leve"),CONCATENATE("R10C",'Mapa final'!$O$65),"")</f>
        <v/>
      </c>
      <c r="L25" s="58" t="str">
        <f>IF(AND('Mapa final'!$Y$66="Alta",'Mapa final'!$AA$66="Leve"),CONCATENATE("R10C",'Mapa final'!$O$66),"")</f>
        <v/>
      </c>
      <c r="M25" s="58" t="str">
        <f>IF(AND('Mapa final'!$Y$67="Alta",'Mapa final'!$AA$67="Leve"),CONCATENATE("R10C",'Mapa final'!$O$67),"")</f>
        <v/>
      </c>
      <c r="N25" s="58" t="str">
        <f>IF(AND('Mapa final'!$Y$68="Alta",'Mapa final'!$AA$68="Leve"),CONCATENATE("R10C",'Mapa final'!$O$68),"")</f>
        <v/>
      </c>
      <c r="O25" s="59" t="str">
        <f>IF(AND('Mapa final'!$Y$69="Alta",'Mapa final'!$AA$69="Leve"),CONCATENATE("R10C",'Mapa final'!$O$69),"")</f>
        <v/>
      </c>
      <c r="P25" s="57" t="str">
        <f>IF(AND('Mapa final'!$Y$64="Alta",'Mapa final'!$AA$64="Menor"),CONCATENATE("R10C",'Mapa final'!$O$64),"")</f>
        <v/>
      </c>
      <c r="Q25" s="58" t="str">
        <f>IF(AND('Mapa final'!$Y$65="Alta",'Mapa final'!$AA$65="Menor"),CONCATENATE("R10C",'Mapa final'!$O$65),"")</f>
        <v/>
      </c>
      <c r="R25" s="58" t="str">
        <f>IF(AND('Mapa final'!$Y$66="Alta",'Mapa final'!$AA$66="Menor"),CONCATENATE("R10C",'Mapa final'!$O$66),"")</f>
        <v/>
      </c>
      <c r="S25" s="58" t="str">
        <f>IF(AND('Mapa final'!$Y$67="Alta",'Mapa final'!$AA$67="Menor"),CONCATENATE("R10C",'Mapa final'!$O$67),"")</f>
        <v/>
      </c>
      <c r="T25" s="58" t="str">
        <f>IF(AND('Mapa final'!$Y$68="Alta",'Mapa final'!$AA$68="Menor"),CONCATENATE("R10C",'Mapa final'!$O$68),"")</f>
        <v/>
      </c>
      <c r="U25" s="59" t="str">
        <f>IF(AND('Mapa final'!$Y$69="Alta",'Mapa final'!$AA$69="Menor"),CONCATENATE("R10C",'Mapa final'!$O$69),"")</f>
        <v/>
      </c>
      <c r="V25" s="45" t="str">
        <f>IF(AND('Mapa final'!$Y$64="Alta",'Mapa final'!$AA$64="Moderado"),CONCATENATE("R10C",'Mapa final'!$O$64),"")</f>
        <v/>
      </c>
      <c r="W25" s="46" t="str">
        <f>IF(AND('Mapa final'!$Y$65="Alta",'Mapa final'!$AA$65="Moderado"),CONCATENATE("R10C",'Mapa final'!$O$65),"")</f>
        <v/>
      </c>
      <c r="X25" s="46" t="str">
        <f>IF(AND('Mapa final'!$Y$66="Alta",'Mapa final'!$AA$66="Moderado"),CONCATENATE("R10C",'Mapa final'!$O$66),"")</f>
        <v/>
      </c>
      <c r="Y25" s="46" t="str">
        <f>IF(AND('Mapa final'!$Y$67="Alta",'Mapa final'!$AA$67="Moderado"),CONCATENATE("R10C",'Mapa final'!$O$67),"")</f>
        <v/>
      </c>
      <c r="Z25" s="46" t="str">
        <f>IF(AND('Mapa final'!$Y$68="Alta",'Mapa final'!$AA$68="Moderado"),CONCATENATE("R10C",'Mapa final'!$O$68),"")</f>
        <v/>
      </c>
      <c r="AA25" s="47" t="str">
        <f>IF(AND('Mapa final'!$Y$69="Alta",'Mapa final'!$AA$69="Moderado"),CONCATENATE("R10C",'Mapa final'!$O$69),"")</f>
        <v/>
      </c>
      <c r="AB25" s="45" t="str">
        <f>IF(AND('Mapa final'!$Y$64="Alta",'Mapa final'!$AA$64="Mayor"),CONCATENATE("R10C",'Mapa final'!$O$64),"")</f>
        <v/>
      </c>
      <c r="AC25" s="46" t="str">
        <f>IF(AND('Mapa final'!$Y$65="Alta",'Mapa final'!$AA$65="Mayor"),CONCATENATE("R10C",'Mapa final'!$O$65),"")</f>
        <v/>
      </c>
      <c r="AD25" s="46" t="str">
        <f>IF(AND('Mapa final'!$Y$66="Alta",'Mapa final'!$AA$66="Mayor"),CONCATENATE("R10C",'Mapa final'!$O$66),"")</f>
        <v/>
      </c>
      <c r="AE25" s="46" t="str">
        <f>IF(AND('Mapa final'!$Y$67="Alta",'Mapa final'!$AA$67="Mayor"),CONCATENATE("R10C",'Mapa final'!$O$67),"")</f>
        <v/>
      </c>
      <c r="AF25" s="46" t="str">
        <f>IF(AND('Mapa final'!$Y$68="Alta",'Mapa final'!$AA$68="Mayor"),CONCATENATE("R10C",'Mapa final'!$O$68),"")</f>
        <v/>
      </c>
      <c r="AG25" s="47" t="str">
        <f>IF(AND('Mapa final'!$Y$69="Alta",'Mapa final'!$AA$69="Mayor"),CONCATENATE("R10C",'Mapa final'!$O$69),"")</f>
        <v/>
      </c>
      <c r="AH25" s="48" t="str">
        <f>IF(AND('Mapa final'!$Y$64="Alta",'Mapa final'!$AA$64="Catastrófico"),CONCATENATE("R10C",'Mapa final'!$O$64),"")</f>
        <v/>
      </c>
      <c r="AI25" s="49" t="str">
        <f>IF(AND('Mapa final'!$Y$65="Alta",'Mapa final'!$AA$65="Catastrófico"),CONCATENATE("R10C",'Mapa final'!$O$65),"")</f>
        <v/>
      </c>
      <c r="AJ25" s="49" t="str">
        <f>IF(AND('Mapa final'!$Y$66="Alta",'Mapa final'!$AA$66="Catastrófico"),CONCATENATE("R10C",'Mapa final'!$O$66),"")</f>
        <v/>
      </c>
      <c r="AK25" s="49" t="str">
        <f>IF(AND('Mapa final'!$Y$67="Alta",'Mapa final'!$AA$67="Catastrófico"),CONCATENATE("R10C",'Mapa final'!$O$67),"")</f>
        <v/>
      </c>
      <c r="AL25" s="49" t="str">
        <f>IF(AND('Mapa final'!$Y$68="Alta",'Mapa final'!$AA$68="Catastrófico"),CONCATENATE("R10C",'Mapa final'!$O$68),"")</f>
        <v/>
      </c>
      <c r="AM25" s="50" t="str">
        <f>IF(AND('Mapa final'!$Y$69="Alta",'Mapa final'!$AA$69="Catastrófico"),CONCATENATE("R10C",'Mapa final'!$O$69),"")</f>
        <v/>
      </c>
      <c r="AN25" s="70"/>
      <c r="AO25" s="629"/>
      <c r="AP25" s="630"/>
      <c r="AQ25" s="630"/>
      <c r="AR25" s="630"/>
      <c r="AS25" s="630"/>
      <c r="AT25" s="631"/>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row>
    <row r="26" spans="1:76" ht="15" customHeight="1" x14ac:dyDescent="0.35">
      <c r="A26" s="70"/>
      <c r="B26" s="575"/>
      <c r="C26" s="575"/>
      <c r="D26" s="576"/>
      <c r="E26" s="613" t="s">
        <v>114</v>
      </c>
      <c r="F26" s="614"/>
      <c r="G26" s="614"/>
      <c r="H26" s="614"/>
      <c r="I26" s="615"/>
      <c r="J26" s="51" t="str">
        <f>IF(AND('Mapa final'!$Y$10="Media",'Mapa final'!$AA$10="Leve"),CONCATENATE("R1C",'Mapa final'!$O$10),"")</f>
        <v/>
      </c>
      <c r="K26" s="52" t="str">
        <f>IF(AND('Mapa final'!$Y$11="Media",'Mapa final'!$AA$11="Leve"),CONCATENATE("R1C",'Mapa final'!$O$11),"")</f>
        <v/>
      </c>
      <c r="L26" s="52" t="str">
        <f>IF(AND('Mapa final'!$Y$12="Media",'Mapa final'!$AA$12="Leve"),CONCATENATE("R1C",'Mapa final'!$O$12),"")</f>
        <v/>
      </c>
      <c r="M26" s="52" t="str">
        <f>IF(AND('Mapa final'!$Y$13="Media",'Mapa final'!$AA$13="Leve"),CONCATENATE("R1C",'Mapa final'!$O$13),"")</f>
        <v/>
      </c>
      <c r="N26" s="52" t="str">
        <f>IF(AND('Mapa final'!$Y$14="Media",'Mapa final'!$AA$14="Leve"),CONCATENATE("R1C",'Mapa final'!$O$14),"")</f>
        <v/>
      </c>
      <c r="O26" s="53" t="str">
        <f>IF(AND('Mapa final'!$Y$15="Media",'Mapa final'!$AA$15="Leve"),CONCATENATE("R1C",'Mapa final'!$O$15),"")</f>
        <v/>
      </c>
      <c r="P26" s="51" t="str">
        <f>IF(AND('Mapa final'!$Y$10="Media",'Mapa final'!$AA$10="Menor"),CONCATENATE("R1C",'Mapa final'!$O$10),"")</f>
        <v/>
      </c>
      <c r="Q26" s="52" t="str">
        <f>IF(AND('Mapa final'!$Y$11="Media",'Mapa final'!$AA$11="Menor"),CONCATENATE("R1C",'Mapa final'!$O$11),"")</f>
        <v/>
      </c>
      <c r="R26" s="52" t="str">
        <f>IF(AND('Mapa final'!$Y$12="Media",'Mapa final'!$AA$12="Menor"),CONCATENATE("R1C",'Mapa final'!$O$12),"")</f>
        <v/>
      </c>
      <c r="S26" s="52" t="str">
        <f>IF(AND('Mapa final'!$Y$13="Media",'Mapa final'!$AA$13="Menor"),CONCATENATE("R1C",'Mapa final'!$O$13),"")</f>
        <v/>
      </c>
      <c r="T26" s="52" t="str">
        <f>IF(AND('Mapa final'!$Y$14="Media",'Mapa final'!$AA$14="Menor"),CONCATENATE("R1C",'Mapa final'!$O$14),"")</f>
        <v/>
      </c>
      <c r="U26" s="53" t="str">
        <f>IF(AND('Mapa final'!$Y$15="Media",'Mapa final'!$AA$15="Menor"),CONCATENATE("R1C",'Mapa final'!$O$15),"")</f>
        <v/>
      </c>
      <c r="V26" s="51" t="str">
        <f>IF(AND('Mapa final'!$Y$10="Media",'Mapa final'!$AA$10="Moderado"),CONCATENATE("R1C",'Mapa final'!$O$10),"")</f>
        <v/>
      </c>
      <c r="W26" s="52" t="str">
        <f>IF(AND('Mapa final'!$Y$11="Media",'Mapa final'!$AA$11="Moderado"),CONCATENATE("R1C",'Mapa final'!$O$11),"")</f>
        <v/>
      </c>
      <c r="X26" s="52" t="str">
        <f>IF(AND('Mapa final'!$Y$12="Media",'Mapa final'!$AA$12="Moderado"),CONCATENATE("R1C",'Mapa final'!$O$12),"")</f>
        <v/>
      </c>
      <c r="Y26" s="52" t="str">
        <f>IF(AND('Mapa final'!$Y$13="Media",'Mapa final'!$AA$13="Moderado"),CONCATENATE("R1C",'Mapa final'!$O$13),"")</f>
        <v/>
      </c>
      <c r="Z26" s="52" t="str">
        <f>IF(AND('Mapa final'!$Y$14="Media",'Mapa final'!$AA$14="Moderado"),CONCATENATE("R1C",'Mapa final'!$O$14),"")</f>
        <v/>
      </c>
      <c r="AA26" s="53" t="str">
        <f>IF(AND('Mapa final'!$Y$15="Media",'Mapa final'!$AA$15="Moderado"),CONCATENATE("R1C",'Mapa final'!$O$15),"")</f>
        <v/>
      </c>
      <c r="AB26" s="32" t="str">
        <f>IF(AND('Mapa final'!$Y$10="Media",'Mapa final'!$AA$10="Mayor"),CONCATENATE("R1C",'Mapa final'!$O$10),"")</f>
        <v/>
      </c>
      <c r="AC26" s="33" t="str">
        <f>IF(AND('Mapa final'!$Y$11="Media",'Mapa final'!$AA$11="Mayor"),CONCATENATE("R1C",'Mapa final'!$O$11),"")</f>
        <v/>
      </c>
      <c r="AD26" s="33" t="str">
        <f>IF(AND('Mapa final'!$Y$12="Media",'Mapa final'!$AA$12="Mayor"),CONCATENATE("R1C",'Mapa final'!$O$12),"")</f>
        <v/>
      </c>
      <c r="AE26" s="33" t="str">
        <f>IF(AND('Mapa final'!$Y$13="Media",'Mapa final'!$AA$13="Mayor"),CONCATENATE("R1C",'Mapa final'!$O$13),"")</f>
        <v/>
      </c>
      <c r="AF26" s="33" t="str">
        <f>IF(AND('Mapa final'!$Y$14="Media",'Mapa final'!$AA$14="Mayor"),CONCATENATE("R1C",'Mapa final'!$O$14),"")</f>
        <v/>
      </c>
      <c r="AG26" s="34" t="str">
        <f>IF(AND('Mapa final'!$Y$15="Media",'Mapa final'!$AA$15="Mayor"),CONCATENATE("R1C",'Mapa final'!$O$15),"")</f>
        <v/>
      </c>
      <c r="AH26" s="35" t="str">
        <f>IF(AND('Mapa final'!$Y$10="Media",'Mapa final'!$AA$10="Catastrófico"),CONCATENATE("R1C",'Mapa final'!$O$10),"")</f>
        <v/>
      </c>
      <c r="AI26" s="36" t="str">
        <f>IF(AND('Mapa final'!$Y$11="Media",'Mapa final'!$AA$11="Catastrófico"),CONCATENATE("R1C",'Mapa final'!$O$11),"")</f>
        <v/>
      </c>
      <c r="AJ26" s="36" t="str">
        <f>IF(AND('Mapa final'!$Y$12="Media",'Mapa final'!$AA$12="Catastrófico"),CONCATENATE("R1C",'Mapa final'!$O$12),"")</f>
        <v/>
      </c>
      <c r="AK26" s="36" t="str">
        <f>IF(AND('Mapa final'!$Y$13="Media",'Mapa final'!$AA$13="Catastrófico"),CONCATENATE("R1C",'Mapa final'!$O$13),"")</f>
        <v/>
      </c>
      <c r="AL26" s="36" t="str">
        <f>IF(AND('Mapa final'!$Y$14="Media",'Mapa final'!$AA$14="Catastrófico"),CONCATENATE("R1C",'Mapa final'!$O$14),"")</f>
        <v/>
      </c>
      <c r="AM26" s="37" t="str">
        <f>IF(AND('Mapa final'!$Y$15="Media",'Mapa final'!$AA$15="Catastrófico"),CONCATENATE("R1C",'Mapa final'!$O$15),"")</f>
        <v/>
      </c>
      <c r="AN26" s="70"/>
      <c r="AO26" s="654" t="s">
        <v>78</v>
      </c>
      <c r="AP26" s="655"/>
      <c r="AQ26" s="655"/>
      <c r="AR26" s="655"/>
      <c r="AS26" s="655"/>
      <c r="AT26" s="656"/>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row>
    <row r="27" spans="1:76" ht="15" customHeight="1" x14ac:dyDescent="0.35">
      <c r="A27" s="70"/>
      <c r="B27" s="575"/>
      <c r="C27" s="575"/>
      <c r="D27" s="576"/>
      <c r="E27" s="632"/>
      <c r="F27" s="633"/>
      <c r="G27" s="633"/>
      <c r="H27" s="633"/>
      <c r="I27" s="618"/>
      <c r="J27" s="54" t="str">
        <f>IF(AND('Mapa final'!$Y$16="Media",'Mapa final'!$AA$16="Leve"),CONCATENATE("R2C",'Mapa final'!$O$16),"")</f>
        <v/>
      </c>
      <c r="K27" s="55" t="str">
        <f>IF(AND('Mapa final'!$Y$17="Media",'Mapa final'!$AA$17="Leve"),CONCATENATE("R2C",'Mapa final'!$O$17),"")</f>
        <v/>
      </c>
      <c r="L27" s="55" t="str">
        <f>IF(AND('Mapa final'!$Y$18="Media",'Mapa final'!$AA$18="Leve"),CONCATENATE("R2C",'Mapa final'!$O$18),"")</f>
        <v/>
      </c>
      <c r="M27" s="55" t="str">
        <f>IF(AND('Mapa final'!$Y$19="Media",'Mapa final'!$AA$19="Leve"),CONCATENATE("R2C",'Mapa final'!$O$19),"")</f>
        <v/>
      </c>
      <c r="N27" s="55" t="str">
        <f>IF(AND('Mapa final'!$Y$20="Media",'Mapa final'!$AA$20="Leve"),CONCATENATE("R2C",'Mapa final'!$O$20),"")</f>
        <v/>
      </c>
      <c r="O27" s="56" t="str">
        <f>IF(AND('Mapa final'!$Y$21="Media",'Mapa final'!$AA$21="Leve"),CONCATENATE("R2C",'Mapa final'!$O$21),"")</f>
        <v/>
      </c>
      <c r="P27" s="54" t="str">
        <f>IF(AND('Mapa final'!$Y$16="Media",'Mapa final'!$AA$16="Menor"),CONCATENATE("R2C",'Mapa final'!$O$16),"")</f>
        <v/>
      </c>
      <c r="Q27" s="55" t="str">
        <f>IF(AND('Mapa final'!$Y$17="Media",'Mapa final'!$AA$17="Menor"),CONCATENATE("R2C",'Mapa final'!$O$17),"")</f>
        <v/>
      </c>
      <c r="R27" s="55" t="str">
        <f>IF(AND('Mapa final'!$Y$18="Media",'Mapa final'!$AA$18="Menor"),CONCATENATE("R2C",'Mapa final'!$O$18),"")</f>
        <v/>
      </c>
      <c r="S27" s="55" t="str">
        <f>IF(AND('Mapa final'!$Y$19="Media",'Mapa final'!$AA$19="Menor"),CONCATENATE("R2C",'Mapa final'!$O$19),"")</f>
        <v/>
      </c>
      <c r="T27" s="55" t="str">
        <f>IF(AND('Mapa final'!$Y$20="Media",'Mapa final'!$AA$20="Menor"),CONCATENATE("R2C",'Mapa final'!$O$20),"")</f>
        <v/>
      </c>
      <c r="U27" s="56" t="str">
        <f>IF(AND('Mapa final'!$Y$21="Media",'Mapa final'!$AA$21="Menor"),CONCATENATE("R2C",'Mapa final'!$O$21),"")</f>
        <v/>
      </c>
      <c r="V27" s="54" t="str">
        <f>IF(AND('Mapa final'!$Y$16="Media",'Mapa final'!$AA$16="Moderado"),CONCATENATE("R2C",'Mapa final'!$O$16),"")</f>
        <v/>
      </c>
      <c r="W27" s="55" t="str">
        <f>IF(AND('Mapa final'!$Y$17="Media",'Mapa final'!$AA$17="Moderado"),CONCATENATE("R2C",'Mapa final'!$O$17),"")</f>
        <v/>
      </c>
      <c r="X27" s="55" t="str">
        <f>IF(AND('Mapa final'!$Y$18="Media",'Mapa final'!$AA$18="Moderado"),CONCATENATE("R2C",'Mapa final'!$O$18),"")</f>
        <v/>
      </c>
      <c r="Y27" s="55" t="str">
        <f>IF(AND('Mapa final'!$Y$19="Media",'Mapa final'!$AA$19="Moderado"),CONCATENATE("R2C",'Mapa final'!$O$19),"")</f>
        <v/>
      </c>
      <c r="Z27" s="55" t="str">
        <f>IF(AND('Mapa final'!$Y$20="Media",'Mapa final'!$AA$20="Moderado"),CONCATENATE("R2C",'Mapa final'!$O$20),"")</f>
        <v/>
      </c>
      <c r="AA27" s="56" t="str">
        <f>IF(AND('Mapa final'!$Y$21="Media",'Mapa final'!$AA$21="Moderado"),CONCATENATE("R2C",'Mapa final'!$O$21),"")</f>
        <v/>
      </c>
      <c r="AB27" s="38" t="str">
        <f>IF(AND('Mapa final'!$Y$16="Media",'Mapa final'!$AA$16="Mayor"),CONCATENATE("R2C",'Mapa final'!$O$16),"")</f>
        <v/>
      </c>
      <c r="AC27" s="39" t="str">
        <f>IF(AND('Mapa final'!$Y$17="Media",'Mapa final'!$AA$17="Mayor"),CONCATENATE("R2C",'Mapa final'!$O$17),"")</f>
        <v/>
      </c>
      <c r="AD27" s="39" t="str">
        <f>IF(AND('Mapa final'!$Y$18="Media",'Mapa final'!$AA$18="Mayor"),CONCATENATE("R2C",'Mapa final'!$O$18),"")</f>
        <v/>
      </c>
      <c r="AE27" s="39" t="str">
        <f>IF(AND('Mapa final'!$Y$19="Media",'Mapa final'!$AA$19="Mayor"),CONCATENATE("R2C",'Mapa final'!$O$19),"")</f>
        <v/>
      </c>
      <c r="AF27" s="39" t="str">
        <f>IF(AND('Mapa final'!$Y$20="Media",'Mapa final'!$AA$20="Mayor"),CONCATENATE("R2C",'Mapa final'!$O$20),"")</f>
        <v/>
      </c>
      <c r="AG27" s="40" t="str">
        <f>IF(AND('Mapa final'!$Y$21="Media",'Mapa final'!$AA$21="Mayor"),CONCATENATE("R2C",'Mapa final'!$O$21),"")</f>
        <v/>
      </c>
      <c r="AH27" s="41" t="str">
        <f>IF(AND('Mapa final'!$Y$16="Media",'Mapa final'!$AA$16="Catastrófico"),CONCATENATE("R2C",'Mapa final'!$O$16),"")</f>
        <v/>
      </c>
      <c r="AI27" s="42" t="str">
        <f>IF(AND('Mapa final'!$Y$17="Media",'Mapa final'!$AA$17="Catastrófico"),CONCATENATE("R2C",'Mapa final'!$O$17),"")</f>
        <v/>
      </c>
      <c r="AJ27" s="42" t="str">
        <f>IF(AND('Mapa final'!$Y$18="Media",'Mapa final'!$AA$18="Catastrófico"),CONCATENATE("R2C",'Mapa final'!$O$18),"")</f>
        <v/>
      </c>
      <c r="AK27" s="42" t="str">
        <f>IF(AND('Mapa final'!$Y$19="Media",'Mapa final'!$AA$19="Catastrófico"),CONCATENATE("R2C",'Mapa final'!$O$19),"")</f>
        <v/>
      </c>
      <c r="AL27" s="42" t="str">
        <f>IF(AND('Mapa final'!$Y$20="Media",'Mapa final'!$AA$20="Catastrófico"),CONCATENATE("R2C",'Mapa final'!$O$20),"")</f>
        <v/>
      </c>
      <c r="AM27" s="43" t="str">
        <f>IF(AND('Mapa final'!$Y$21="Media",'Mapa final'!$AA$21="Catastrófico"),CONCATENATE("R2C",'Mapa final'!$O$21),"")</f>
        <v/>
      </c>
      <c r="AN27" s="70"/>
      <c r="AO27" s="657"/>
      <c r="AP27" s="658"/>
      <c r="AQ27" s="658"/>
      <c r="AR27" s="658"/>
      <c r="AS27" s="658"/>
      <c r="AT27" s="659"/>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row>
    <row r="28" spans="1:76" ht="15" customHeight="1" x14ac:dyDescent="0.35">
      <c r="A28" s="70"/>
      <c r="B28" s="575"/>
      <c r="C28" s="575"/>
      <c r="D28" s="576"/>
      <c r="E28" s="616"/>
      <c r="F28" s="617"/>
      <c r="G28" s="617"/>
      <c r="H28" s="617"/>
      <c r="I28" s="618"/>
      <c r="J28" s="54" t="str">
        <f>IF(AND('Mapa final'!$Y$22="Media",'Mapa final'!$AA$22="Leve"),CONCATENATE("R3C",'Mapa final'!$O$22),"")</f>
        <v/>
      </c>
      <c r="K28" s="55" t="str">
        <f>IF(AND('Mapa final'!$Y$23="Media",'Mapa final'!$AA$23="Leve"),CONCATENATE("R3C",'Mapa final'!$O$23),"")</f>
        <v/>
      </c>
      <c r="L28" s="55" t="str">
        <f>IF(AND('Mapa final'!$Y$24="Media",'Mapa final'!$AA$24="Leve"),CONCATENATE("R3C",'Mapa final'!$O$24),"")</f>
        <v/>
      </c>
      <c r="M28" s="55" t="str">
        <f>IF(AND('Mapa final'!$Y$25="Media",'Mapa final'!$AA$25="Leve"),CONCATENATE("R3C",'Mapa final'!$O$25),"")</f>
        <v/>
      </c>
      <c r="N28" s="55" t="str">
        <f>IF(AND('Mapa final'!$Y$26="Media",'Mapa final'!$AA$26="Leve"),CONCATENATE("R3C",'Mapa final'!$O$26),"")</f>
        <v/>
      </c>
      <c r="O28" s="56" t="str">
        <f>IF(AND('Mapa final'!$Y$27="Media",'Mapa final'!$AA$27="Leve"),CONCATENATE("R3C",'Mapa final'!$O$27),"")</f>
        <v/>
      </c>
      <c r="P28" s="54" t="str">
        <f>IF(AND('Mapa final'!$Y$22="Media",'Mapa final'!$AA$22="Menor"),CONCATENATE("R3C",'Mapa final'!$O$22),"")</f>
        <v/>
      </c>
      <c r="Q28" s="55" t="str">
        <f>IF(AND('Mapa final'!$Y$23="Media",'Mapa final'!$AA$23="Menor"),CONCATENATE("R3C",'Mapa final'!$O$23),"")</f>
        <v/>
      </c>
      <c r="R28" s="55" t="str">
        <f>IF(AND('Mapa final'!$Y$24="Media",'Mapa final'!$AA$24="Menor"),CONCATENATE("R3C",'Mapa final'!$O$24),"")</f>
        <v/>
      </c>
      <c r="S28" s="55" t="str">
        <f>IF(AND('Mapa final'!$Y$25="Media",'Mapa final'!$AA$25="Menor"),CONCATENATE("R3C",'Mapa final'!$O$25),"")</f>
        <v/>
      </c>
      <c r="T28" s="55" t="str">
        <f>IF(AND('Mapa final'!$Y$26="Media",'Mapa final'!$AA$26="Menor"),CONCATENATE("R3C",'Mapa final'!$O$26),"")</f>
        <v/>
      </c>
      <c r="U28" s="56" t="str">
        <f>IF(AND('Mapa final'!$Y$27="Media",'Mapa final'!$AA$27="Menor"),CONCATENATE("R3C",'Mapa final'!$O$27),"")</f>
        <v/>
      </c>
      <c r="V28" s="54" t="str">
        <f>IF(AND('Mapa final'!$Y$22="Media",'Mapa final'!$AA$22="Moderado"),CONCATENATE("R3C",'Mapa final'!$O$22),"")</f>
        <v/>
      </c>
      <c r="W28" s="55" t="str">
        <f>IF(AND('Mapa final'!$Y$23="Media",'Mapa final'!$AA$23="Moderado"),CONCATENATE("R3C",'Mapa final'!$O$23),"")</f>
        <v/>
      </c>
      <c r="X28" s="55" t="str">
        <f>IF(AND('Mapa final'!$Y$24="Media",'Mapa final'!$AA$24="Moderado"),CONCATENATE("R3C",'Mapa final'!$O$24),"")</f>
        <v/>
      </c>
      <c r="Y28" s="55" t="str">
        <f>IF(AND('Mapa final'!$Y$25="Media",'Mapa final'!$AA$25="Moderado"),CONCATENATE("R3C",'Mapa final'!$O$25),"")</f>
        <v/>
      </c>
      <c r="Z28" s="55" t="str">
        <f>IF(AND('Mapa final'!$Y$26="Media",'Mapa final'!$AA$26="Moderado"),CONCATENATE("R3C",'Mapa final'!$O$26),"")</f>
        <v/>
      </c>
      <c r="AA28" s="56" t="str">
        <f>IF(AND('Mapa final'!$Y$27="Media",'Mapa final'!$AA$27="Moderado"),CONCATENATE("R3C",'Mapa final'!$O$27),"")</f>
        <v/>
      </c>
      <c r="AB28" s="38" t="str">
        <f>IF(AND('Mapa final'!$Y$22="Media",'Mapa final'!$AA$22="Mayor"),CONCATENATE("R3C",'Mapa final'!$O$22),"")</f>
        <v/>
      </c>
      <c r="AC28" s="39" t="str">
        <f>IF(AND('Mapa final'!$Y$23="Media",'Mapa final'!$AA$23="Mayor"),CONCATENATE("R3C",'Mapa final'!$O$23),"")</f>
        <v/>
      </c>
      <c r="AD28" s="39" t="str">
        <f>IF(AND('Mapa final'!$Y$24="Media",'Mapa final'!$AA$24="Mayor"),CONCATENATE("R3C",'Mapa final'!$O$24),"")</f>
        <v/>
      </c>
      <c r="AE28" s="39" t="str">
        <f>IF(AND('Mapa final'!$Y$25="Media",'Mapa final'!$AA$25="Mayor"),CONCATENATE("R3C",'Mapa final'!$O$25),"")</f>
        <v/>
      </c>
      <c r="AF28" s="39" t="str">
        <f>IF(AND('Mapa final'!$Y$26="Media",'Mapa final'!$AA$26="Mayor"),CONCATENATE("R3C",'Mapa final'!$O$26),"")</f>
        <v/>
      </c>
      <c r="AG28" s="40" t="str">
        <f>IF(AND('Mapa final'!$Y$27="Media",'Mapa final'!$AA$27="Mayor"),CONCATENATE("R3C",'Mapa final'!$O$27),"")</f>
        <v/>
      </c>
      <c r="AH28" s="41" t="str">
        <f>IF(AND('Mapa final'!$Y$22="Media",'Mapa final'!$AA$22="Catastrófico"),CONCATENATE("R3C",'Mapa final'!$O$22),"")</f>
        <v/>
      </c>
      <c r="AI28" s="42" t="str">
        <f>IF(AND('Mapa final'!$Y$23="Media",'Mapa final'!$AA$23="Catastrófico"),CONCATENATE("R3C",'Mapa final'!$O$23),"")</f>
        <v/>
      </c>
      <c r="AJ28" s="42" t="str">
        <f>IF(AND('Mapa final'!$Y$24="Media",'Mapa final'!$AA$24="Catastrófico"),CONCATENATE("R3C",'Mapa final'!$O$24),"")</f>
        <v/>
      </c>
      <c r="AK28" s="42" t="str">
        <f>IF(AND('Mapa final'!$Y$25="Media",'Mapa final'!$AA$25="Catastrófico"),CONCATENATE("R3C",'Mapa final'!$O$25),"")</f>
        <v/>
      </c>
      <c r="AL28" s="42" t="str">
        <f>IF(AND('Mapa final'!$Y$26="Media",'Mapa final'!$AA$26="Catastrófico"),CONCATENATE("R3C",'Mapa final'!$O$26),"")</f>
        <v/>
      </c>
      <c r="AM28" s="43" t="str">
        <f>IF(AND('Mapa final'!$Y$27="Media",'Mapa final'!$AA$27="Catastrófico"),CONCATENATE("R3C",'Mapa final'!$O$27),"")</f>
        <v/>
      </c>
      <c r="AN28" s="70"/>
      <c r="AO28" s="657"/>
      <c r="AP28" s="658"/>
      <c r="AQ28" s="658"/>
      <c r="AR28" s="658"/>
      <c r="AS28" s="658"/>
      <c r="AT28" s="659"/>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row>
    <row r="29" spans="1:76" ht="15" customHeight="1" x14ac:dyDescent="0.35">
      <c r="A29" s="70"/>
      <c r="B29" s="575"/>
      <c r="C29" s="575"/>
      <c r="D29" s="576"/>
      <c r="E29" s="616"/>
      <c r="F29" s="617"/>
      <c r="G29" s="617"/>
      <c r="H29" s="617"/>
      <c r="I29" s="618"/>
      <c r="J29" s="54" t="str">
        <f>IF(AND('Mapa final'!$Y$28="Media",'Mapa final'!$AA$28="Leve"),CONCATENATE("R4C",'Mapa final'!$O$28),"")</f>
        <v/>
      </c>
      <c r="K29" s="55" t="str">
        <f>IF(AND('Mapa final'!$Y$29="Media",'Mapa final'!$AA$29="Leve"),CONCATENATE("R4C",'Mapa final'!$O$29),"")</f>
        <v/>
      </c>
      <c r="L29" s="55" t="str">
        <f>IF(AND('Mapa final'!$Y$30="Media",'Mapa final'!$AA$30="Leve"),CONCATENATE("R4C",'Mapa final'!$O$30),"")</f>
        <v/>
      </c>
      <c r="M29" s="55" t="str">
        <f>IF(AND('Mapa final'!$Y$31="Media",'Mapa final'!$AA$31="Leve"),CONCATENATE("R4C",'Mapa final'!$O$31),"")</f>
        <v/>
      </c>
      <c r="N29" s="55" t="str">
        <f>IF(AND('Mapa final'!$Y$32="Media",'Mapa final'!$AA$32="Leve"),CONCATENATE("R4C",'Mapa final'!$O$32),"")</f>
        <v/>
      </c>
      <c r="O29" s="56" t="str">
        <f>IF(AND('Mapa final'!$Y$33="Media",'Mapa final'!$AA$33="Leve"),CONCATENATE("R4C",'Mapa final'!$O$33),"")</f>
        <v/>
      </c>
      <c r="P29" s="54" t="str">
        <f>IF(AND('Mapa final'!$Y$28="Media",'Mapa final'!$AA$28="Menor"),CONCATENATE("R4C",'Mapa final'!$O$28),"")</f>
        <v/>
      </c>
      <c r="Q29" s="55" t="str">
        <f>IF(AND('Mapa final'!$Y$29="Media",'Mapa final'!$AA$29="Menor"),CONCATENATE("R4C",'Mapa final'!$O$29),"")</f>
        <v/>
      </c>
      <c r="R29" s="55" t="str">
        <f>IF(AND('Mapa final'!$Y$30="Media",'Mapa final'!$AA$30="Menor"),CONCATENATE("R4C",'Mapa final'!$O$30),"")</f>
        <v/>
      </c>
      <c r="S29" s="55" t="str">
        <f>IF(AND('Mapa final'!$Y$31="Media",'Mapa final'!$AA$31="Menor"),CONCATENATE("R4C",'Mapa final'!$O$31),"")</f>
        <v/>
      </c>
      <c r="T29" s="55" t="str">
        <f>IF(AND('Mapa final'!$Y$32="Media",'Mapa final'!$AA$32="Menor"),CONCATENATE("R4C",'Mapa final'!$O$32),"")</f>
        <v/>
      </c>
      <c r="U29" s="56" t="str">
        <f>IF(AND('Mapa final'!$Y$33="Media",'Mapa final'!$AA$33="Menor"),CONCATENATE("R4C",'Mapa final'!$O$33),"")</f>
        <v/>
      </c>
      <c r="V29" s="54" t="str">
        <f>IF(AND('Mapa final'!$Y$28="Media",'Mapa final'!$AA$28="Moderado"),CONCATENATE("R4C",'Mapa final'!$O$28),"")</f>
        <v/>
      </c>
      <c r="W29" s="55" t="str">
        <f>IF(AND('Mapa final'!$Y$29="Media",'Mapa final'!$AA$29="Moderado"),CONCATENATE("R4C",'Mapa final'!$O$29),"")</f>
        <v/>
      </c>
      <c r="X29" s="55" t="str">
        <f>IF(AND('Mapa final'!$Y$30="Media",'Mapa final'!$AA$30="Moderado"),CONCATENATE("R4C",'Mapa final'!$O$30),"")</f>
        <v/>
      </c>
      <c r="Y29" s="55" t="str">
        <f>IF(AND('Mapa final'!$Y$31="Media",'Mapa final'!$AA$31="Moderado"),CONCATENATE("R4C",'Mapa final'!$O$31),"")</f>
        <v/>
      </c>
      <c r="Z29" s="55" t="str">
        <f>IF(AND('Mapa final'!$Y$32="Media",'Mapa final'!$AA$32="Moderado"),CONCATENATE("R4C",'Mapa final'!$O$32),"")</f>
        <v/>
      </c>
      <c r="AA29" s="56" t="str">
        <f>IF(AND('Mapa final'!$Y$33="Media",'Mapa final'!$AA$33="Moderado"),CONCATENATE("R4C",'Mapa final'!$O$33),"")</f>
        <v/>
      </c>
      <c r="AB29" s="38" t="str">
        <f>IF(AND('Mapa final'!$Y$28="Media",'Mapa final'!$AA$28="Mayor"),CONCATENATE("R4C",'Mapa final'!$O$28),"")</f>
        <v/>
      </c>
      <c r="AC29" s="39" t="str">
        <f>IF(AND('Mapa final'!$Y$29="Media",'Mapa final'!$AA$29="Mayor"),CONCATENATE("R4C",'Mapa final'!$O$29),"")</f>
        <v/>
      </c>
      <c r="AD29" s="44" t="str">
        <f>IF(AND('Mapa final'!$Y$30="Media",'Mapa final'!$AA$30="Mayor"),CONCATENATE("R4C",'Mapa final'!$O$30),"")</f>
        <v/>
      </c>
      <c r="AE29" s="44" t="str">
        <f>IF(AND('Mapa final'!$Y$31="Media",'Mapa final'!$AA$31="Mayor"),CONCATENATE("R4C",'Mapa final'!$O$31),"")</f>
        <v/>
      </c>
      <c r="AF29" s="44" t="str">
        <f>IF(AND('Mapa final'!$Y$32="Media",'Mapa final'!$AA$32="Mayor"),CONCATENATE("R4C",'Mapa final'!$O$32),"")</f>
        <v/>
      </c>
      <c r="AG29" s="40" t="str">
        <f>IF(AND('Mapa final'!$Y$33="Media",'Mapa final'!$AA$33="Mayor"),CONCATENATE("R4C",'Mapa final'!$O$33),"")</f>
        <v/>
      </c>
      <c r="AH29" s="41" t="str">
        <f>IF(AND('Mapa final'!$Y$28="Media",'Mapa final'!$AA$28="Catastrófico"),CONCATENATE("R4C",'Mapa final'!$O$28),"")</f>
        <v/>
      </c>
      <c r="AI29" s="42" t="str">
        <f>IF(AND('Mapa final'!$Y$29="Media",'Mapa final'!$AA$29="Catastrófico"),CONCATENATE("R4C",'Mapa final'!$O$29),"")</f>
        <v/>
      </c>
      <c r="AJ29" s="42" t="str">
        <f>IF(AND('Mapa final'!$Y$30="Media",'Mapa final'!$AA$30="Catastrófico"),CONCATENATE("R4C",'Mapa final'!$O$30),"")</f>
        <v/>
      </c>
      <c r="AK29" s="42" t="str">
        <f>IF(AND('Mapa final'!$Y$31="Media",'Mapa final'!$AA$31="Catastrófico"),CONCATENATE("R4C",'Mapa final'!$O$31),"")</f>
        <v/>
      </c>
      <c r="AL29" s="42" t="str">
        <f>IF(AND('Mapa final'!$Y$32="Media",'Mapa final'!$AA$32="Catastrófico"),CONCATENATE("R4C",'Mapa final'!$O$32),"")</f>
        <v/>
      </c>
      <c r="AM29" s="43" t="str">
        <f>IF(AND('Mapa final'!$Y$33="Media",'Mapa final'!$AA$33="Catastrófico"),CONCATENATE("R4C",'Mapa final'!$O$33),"")</f>
        <v/>
      </c>
      <c r="AN29" s="70"/>
      <c r="AO29" s="657"/>
      <c r="AP29" s="658"/>
      <c r="AQ29" s="658"/>
      <c r="AR29" s="658"/>
      <c r="AS29" s="658"/>
      <c r="AT29" s="659"/>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row>
    <row r="30" spans="1:76" ht="15" customHeight="1" x14ac:dyDescent="0.35">
      <c r="A30" s="70"/>
      <c r="B30" s="575"/>
      <c r="C30" s="575"/>
      <c r="D30" s="576"/>
      <c r="E30" s="616"/>
      <c r="F30" s="617"/>
      <c r="G30" s="617"/>
      <c r="H30" s="617"/>
      <c r="I30" s="618"/>
      <c r="J30" s="54" t="str">
        <f>IF(AND('Mapa final'!$Y$34="Media",'Mapa final'!$AA$34="Leve"),CONCATENATE("R5C",'Mapa final'!$O$34),"")</f>
        <v/>
      </c>
      <c r="K30" s="55" t="str">
        <f>IF(AND('Mapa final'!$Y$35="Media",'Mapa final'!$AA$35="Leve"),CONCATENATE("R5C",'Mapa final'!$O$35),"")</f>
        <v/>
      </c>
      <c r="L30" s="55" t="str">
        <f>IF(AND('Mapa final'!$Y$36="Media",'Mapa final'!$AA$36="Leve"),CONCATENATE("R5C",'Mapa final'!$O$36),"")</f>
        <v/>
      </c>
      <c r="M30" s="55" t="str">
        <f>IF(AND('Mapa final'!$Y$37="Media",'Mapa final'!$AA$37="Leve"),CONCATENATE("R5C",'Mapa final'!$O$37),"")</f>
        <v/>
      </c>
      <c r="N30" s="55" t="str">
        <f>IF(AND('Mapa final'!$Y$38="Media",'Mapa final'!$AA$38="Leve"),CONCATENATE("R5C",'Mapa final'!$O$38),"")</f>
        <v/>
      </c>
      <c r="O30" s="56" t="str">
        <f>IF(AND('Mapa final'!$Y$39="Media",'Mapa final'!$AA$39="Leve"),CONCATENATE("R5C",'Mapa final'!$O$39),"")</f>
        <v/>
      </c>
      <c r="P30" s="54" t="str">
        <f>IF(AND('Mapa final'!$Y$34="Media",'Mapa final'!$AA$34="Menor"),CONCATENATE("R5C",'Mapa final'!$O$34),"")</f>
        <v/>
      </c>
      <c r="Q30" s="55" t="str">
        <f>IF(AND('Mapa final'!$Y$35="Media",'Mapa final'!$AA$35="Menor"),CONCATENATE("R5C",'Mapa final'!$O$35),"")</f>
        <v/>
      </c>
      <c r="R30" s="55" t="str">
        <f>IF(AND('Mapa final'!$Y$36="Media",'Mapa final'!$AA$36="Menor"),CONCATENATE("R5C",'Mapa final'!$O$36),"")</f>
        <v/>
      </c>
      <c r="S30" s="55" t="str">
        <f>IF(AND('Mapa final'!$Y$37="Media",'Mapa final'!$AA$37="Menor"),CONCATENATE("R5C",'Mapa final'!$O$37),"")</f>
        <v/>
      </c>
      <c r="T30" s="55" t="str">
        <f>IF(AND('Mapa final'!$Y$38="Media",'Mapa final'!$AA$38="Menor"),CONCATENATE("R5C",'Mapa final'!$O$38),"")</f>
        <v/>
      </c>
      <c r="U30" s="56" t="str">
        <f>IF(AND('Mapa final'!$Y$39="Media",'Mapa final'!$AA$39="Menor"),CONCATENATE("R5C",'Mapa final'!$O$39),"")</f>
        <v/>
      </c>
      <c r="V30" s="54" t="str">
        <f>IF(AND('Mapa final'!$Y$34="Media",'Mapa final'!$AA$34="Moderado"),CONCATENATE("R5C",'Mapa final'!$O$34),"")</f>
        <v/>
      </c>
      <c r="W30" s="55" t="str">
        <f>IF(AND('Mapa final'!$Y$35="Media",'Mapa final'!$AA$35="Moderado"),CONCATENATE("R5C",'Mapa final'!$O$35),"")</f>
        <v/>
      </c>
      <c r="X30" s="55" t="str">
        <f>IF(AND('Mapa final'!$Y$36="Media",'Mapa final'!$AA$36="Moderado"),CONCATENATE("R5C",'Mapa final'!$O$36),"")</f>
        <v/>
      </c>
      <c r="Y30" s="55" t="str">
        <f>IF(AND('Mapa final'!$Y$37="Media",'Mapa final'!$AA$37="Moderado"),CONCATENATE("R5C",'Mapa final'!$O$37),"")</f>
        <v/>
      </c>
      <c r="Z30" s="55" t="str">
        <f>IF(AND('Mapa final'!$Y$38="Media",'Mapa final'!$AA$38="Moderado"),CONCATENATE("R5C",'Mapa final'!$O$38),"")</f>
        <v/>
      </c>
      <c r="AA30" s="56" t="str">
        <f>IF(AND('Mapa final'!$Y$39="Media",'Mapa final'!$AA$39="Moderado"),CONCATENATE("R5C",'Mapa final'!$O$39),"")</f>
        <v/>
      </c>
      <c r="AB30" s="38" t="str">
        <f>IF(AND('Mapa final'!$Y$34="Media",'Mapa final'!$AA$34="Mayor"),CONCATENATE("R5C",'Mapa final'!$O$34),"")</f>
        <v/>
      </c>
      <c r="AC30" s="39" t="str">
        <f>IF(AND('Mapa final'!$Y$35="Media",'Mapa final'!$AA$35="Mayor"),CONCATENATE("R5C",'Mapa final'!$O$35),"")</f>
        <v/>
      </c>
      <c r="AD30" s="44" t="str">
        <f>IF(AND('Mapa final'!$Y$36="Media",'Mapa final'!$AA$36="Mayor"),CONCATENATE("R5C",'Mapa final'!$O$36),"")</f>
        <v/>
      </c>
      <c r="AE30" s="44" t="str">
        <f>IF(AND('Mapa final'!$Y$37="Media",'Mapa final'!$AA$37="Mayor"),CONCATENATE("R5C",'Mapa final'!$O$37),"")</f>
        <v/>
      </c>
      <c r="AF30" s="44" t="str">
        <f>IF(AND('Mapa final'!$Y$38="Media",'Mapa final'!$AA$38="Mayor"),CONCATENATE("R5C",'Mapa final'!$O$38),"")</f>
        <v/>
      </c>
      <c r="AG30" s="40" t="str">
        <f>IF(AND('Mapa final'!$Y$39="Media",'Mapa final'!$AA$39="Mayor"),CONCATENATE("R5C",'Mapa final'!$O$39),"")</f>
        <v/>
      </c>
      <c r="AH30" s="41" t="str">
        <f>IF(AND('Mapa final'!$Y$34="Media",'Mapa final'!$AA$34="Catastrófico"),CONCATENATE("R5C",'Mapa final'!$O$34),"")</f>
        <v/>
      </c>
      <c r="AI30" s="42" t="str">
        <f>IF(AND('Mapa final'!$Y$35="Media",'Mapa final'!$AA$35="Catastrófico"),CONCATENATE("R5C",'Mapa final'!$O$35),"")</f>
        <v/>
      </c>
      <c r="AJ30" s="42" t="str">
        <f>IF(AND('Mapa final'!$Y$36="Media",'Mapa final'!$AA$36="Catastrófico"),CONCATENATE("R5C",'Mapa final'!$O$36),"")</f>
        <v/>
      </c>
      <c r="AK30" s="42" t="str">
        <f>IF(AND('Mapa final'!$Y$37="Media",'Mapa final'!$AA$37="Catastrófico"),CONCATENATE("R5C",'Mapa final'!$O$37),"")</f>
        <v/>
      </c>
      <c r="AL30" s="42" t="str">
        <f>IF(AND('Mapa final'!$Y$38="Media",'Mapa final'!$AA$38="Catastrófico"),CONCATENATE("R5C",'Mapa final'!$O$38),"")</f>
        <v/>
      </c>
      <c r="AM30" s="43" t="str">
        <f>IF(AND('Mapa final'!$Y$39="Media",'Mapa final'!$AA$39="Catastrófico"),CONCATENATE("R5C",'Mapa final'!$O$39),"")</f>
        <v/>
      </c>
      <c r="AN30" s="70"/>
      <c r="AO30" s="657"/>
      <c r="AP30" s="658"/>
      <c r="AQ30" s="658"/>
      <c r="AR30" s="658"/>
      <c r="AS30" s="658"/>
      <c r="AT30" s="659"/>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row>
    <row r="31" spans="1:76" ht="15" customHeight="1" x14ac:dyDescent="0.35">
      <c r="A31" s="70"/>
      <c r="B31" s="575"/>
      <c r="C31" s="575"/>
      <c r="D31" s="576"/>
      <c r="E31" s="616"/>
      <c r="F31" s="617"/>
      <c r="G31" s="617"/>
      <c r="H31" s="617"/>
      <c r="I31" s="618"/>
      <c r="J31" s="54" t="str">
        <f>IF(AND('Mapa final'!$Y$40="Media",'Mapa final'!$AA$40="Leve"),CONCATENATE("R6C",'Mapa final'!$O$40),"")</f>
        <v/>
      </c>
      <c r="K31" s="55" t="str">
        <f>IF(AND('Mapa final'!$Y$41="Media",'Mapa final'!$AA$41="Leve"),CONCATENATE("R6C",'Mapa final'!$O$41),"")</f>
        <v/>
      </c>
      <c r="L31" s="55" t="str">
        <f>IF(AND('Mapa final'!$Y$42="Media",'Mapa final'!$AA$42="Leve"),CONCATENATE("R6C",'Mapa final'!$O$42),"")</f>
        <v/>
      </c>
      <c r="M31" s="55" t="str">
        <f>IF(AND('Mapa final'!$Y$43="Media",'Mapa final'!$AA$43="Leve"),CONCATENATE("R6C",'Mapa final'!$O$43),"")</f>
        <v/>
      </c>
      <c r="N31" s="55" t="str">
        <f>IF(AND('Mapa final'!$Y$44="Media",'Mapa final'!$AA$44="Leve"),CONCATENATE("R6C",'Mapa final'!$O$44),"")</f>
        <v/>
      </c>
      <c r="O31" s="56" t="str">
        <f>IF(AND('Mapa final'!$Y$45="Media",'Mapa final'!$AA$45="Leve"),CONCATENATE("R6C",'Mapa final'!$O$45),"")</f>
        <v/>
      </c>
      <c r="P31" s="54" t="str">
        <f>IF(AND('Mapa final'!$Y$40="Media",'Mapa final'!$AA$40="Menor"),CONCATENATE("R6C",'Mapa final'!$O$40),"")</f>
        <v/>
      </c>
      <c r="Q31" s="55" t="str">
        <f>IF(AND('Mapa final'!$Y$41="Media",'Mapa final'!$AA$41="Menor"),CONCATENATE("R6C",'Mapa final'!$O$41),"")</f>
        <v/>
      </c>
      <c r="R31" s="55" t="str">
        <f>IF(AND('Mapa final'!$Y$42="Media",'Mapa final'!$AA$42="Menor"),CONCATENATE("R6C",'Mapa final'!$O$42),"")</f>
        <v/>
      </c>
      <c r="S31" s="55" t="str">
        <f>IF(AND('Mapa final'!$Y$43="Media",'Mapa final'!$AA$43="Menor"),CONCATENATE("R6C",'Mapa final'!$O$43),"")</f>
        <v/>
      </c>
      <c r="T31" s="55" t="str">
        <f>IF(AND('Mapa final'!$Y$44="Media",'Mapa final'!$AA$44="Menor"),CONCATENATE("R6C",'Mapa final'!$O$44),"")</f>
        <v/>
      </c>
      <c r="U31" s="56" t="str">
        <f>IF(AND('Mapa final'!$Y$45="Media",'Mapa final'!$AA$45="Menor"),CONCATENATE("R6C",'Mapa final'!$O$45),"")</f>
        <v/>
      </c>
      <c r="V31" s="54" t="str">
        <f>IF(AND('Mapa final'!$Y$40="Media",'Mapa final'!$AA$40="Moderado"),CONCATENATE("R6C",'Mapa final'!$O$40),"")</f>
        <v/>
      </c>
      <c r="W31" s="55" t="str">
        <f>IF(AND('Mapa final'!$Y$41="Media",'Mapa final'!$AA$41="Moderado"),CONCATENATE("R6C",'Mapa final'!$O$41),"")</f>
        <v/>
      </c>
      <c r="X31" s="55" t="str">
        <f>IF(AND('Mapa final'!$Y$42="Media",'Mapa final'!$AA$42="Moderado"),CONCATENATE("R6C",'Mapa final'!$O$42),"")</f>
        <v/>
      </c>
      <c r="Y31" s="55" t="str">
        <f>IF(AND('Mapa final'!$Y$43="Media",'Mapa final'!$AA$43="Moderado"),CONCATENATE("R6C",'Mapa final'!$O$43),"")</f>
        <v/>
      </c>
      <c r="Z31" s="55" t="str">
        <f>IF(AND('Mapa final'!$Y$44="Media",'Mapa final'!$AA$44="Moderado"),CONCATENATE("R6C",'Mapa final'!$O$44),"")</f>
        <v/>
      </c>
      <c r="AA31" s="56" t="str">
        <f>IF(AND('Mapa final'!$Y$45="Media",'Mapa final'!$AA$45="Moderado"),CONCATENATE("R6C",'Mapa final'!$O$45),"")</f>
        <v/>
      </c>
      <c r="AB31" s="38" t="str">
        <f>IF(AND('Mapa final'!$Y$40="Media",'Mapa final'!$AA$40="Mayor"),CONCATENATE("R6C",'Mapa final'!$O$40),"")</f>
        <v/>
      </c>
      <c r="AC31" s="39" t="str">
        <f>IF(AND('Mapa final'!$Y$41="Media",'Mapa final'!$AA$41="Mayor"),CONCATENATE("R6C",'Mapa final'!$O$41),"")</f>
        <v/>
      </c>
      <c r="AD31" s="44" t="str">
        <f>IF(AND('Mapa final'!$Y$42="Media",'Mapa final'!$AA$42="Mayor"),CONCATENATE("R6C",'Mapa final'!$O$42),"")</f>
        <v/>
      </c>
      <c r="AE31" s="44" t="str">
        <f>IF(AND('Mapa final'!$Y$43="Media",'Mapa final'!$AA$43="Mayor"),CONCATENATE("R6C",'Mapa final'!$O$43),"")</f>
        <v/>
      </c>
      <c r="AF31" s="44" t="str">
        <f>IF(AND('Mapa final'!$Y$44="Media",'Mapa final'!$AA$44="Mayor"),CONCATENATE("R6C",'Mapa final'!$O$44),"")</f>
        <v/>
      </c>
      <c r="AG31" s="40" t="str">
        <f>IF(AND('Mapa final'!$Y$45="Media",'Mapa final'!$AA$45="Mayor"),CONCATENATE("R6C",'Mapa final'!$O$45),"")</f>
        <v/>
      </c>
      <c r="AH31" s="41" t="str">
        <f>IF(AND('Mapa final'!$Y$40="Media",'Mapa final'!$AA$40="Catastrófico"),CONCATENATE("R6C",'Mapa final'!$O$40),"")</f>
        <v/>
      </c>
      <c r="AI31" s="42" t="str">
        <f>IF(AND('Mapa final'!$Y$41="Media",'Mapa final'!$AA$41="Catastrófico"),CONCATENATE("R6C",'Mapa final'!$O$41),"")</f>
        <v/>
      </c>
      <c r="AJ31" s="42" t="str">
        <f>IF(AND('Mapa final'!$Y$42="Media",'Mapa final'!$AA$42="Catastrófico"),CONCATENATE("R6C",'Mapa final'!$O$42),"")</f>
        <v/>
      </c>
      <c r="AK31" s="42" t="str">
        <f>IF(AND('Mapa final'!$Y$43="Media",'Mapa final'!$AA$43="Catastrófico"),CONCATENATE("R6C",'Mapa final'!$O$43),"")</f>
        <v/>
      </c>
      <c r="AL31" s="42" t="str">
        <f>IF(AND('Mapa final'!$Y$44="Media",'Mapa final'!$AA$44="Catastrófico"),CONCATENATE("R6C",'Mapa final'!$O$44),"")</f>
        <v/>
      </c>
      <c r="AM31" s="43" t="str">
        <f>IF(AND('Mapa final'!$Y$45="Media",'Mapa final'!$AA$45="Catastrófico"),CONCATENATE("R6C",'Mapa final'!$O$45),"")</f>
        <v/>
      </c>
      <c r="AN31" s="70"/>
      <c r="AO31" s="657"/>
      <c r="AP31" s="658"/>
      <c r="AQ31" s="658"/>
      <c r="AR31" s="658"/>
      <c r="AS31" s="658"/>
      <c r="AT31" s="659"/>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row>
    <row r="32" spans="1:76" ht="15" customHeight="1" x14ac:dyDescent="0.35">
      <c r="A32" s="70"/>
      <c r="B32" s="575"/>
      <c r="C32" s="575"/>
      <c r="D32" s="576"/>
      <c r="E32" s="616"/>
      <c r="F32" s="617"/>
      <c r="G32" s="617"/>
      <c r="H32" s="617"/>
      <c r="I32" s="618"/>
      <c r="J32" s="54" t="str">
        <f>IF(AND('Mapa final'!$Y$46="Media",'Mapa final'!$AA$46="Leve"),CONCATENATE("R7C",'Mapa final'!$O$46),"")</f>
        <v/>
      </c>
      <c r="K32" s="55" t="str">
        <f>IF(AND('Mapa final'!$Y$47="Media",'Mapa final'!$AA$47="Leve"),CONCATENATE("R7C",'Mapa final'!$O$47),"")</f>
        <v/>
      </c>
      <c r="L32" s="55" t="str">
        <f>IF(AND('Mapa final'!$Y$48="Media",'Mapa final'!$AA$48="Leve"),CONCATENATE("R7C",'Mapa final'!$O$48),"")</f>
        <v/>
      </c>
      <c r="M32" s="55" t="str">
        <f>IF(AND('Mapa final'!$Y$49="Media",'Mapa final'!$AA$49="Leve"),CONCATENATE("R7C",'Mapa final'!$O$49),"")</f>
        <v/>
      </c>
      <c r="N32" s="55" t="str">
        <f>IF(AND('Mapa final'!$Y$50="Media",'Mapa final'!$AA$50="Leve"),CONCATENATE("R7C",'Mapa final'!$O$50),"")</f>
        <v/>
      </c>
      <c r="O32" s="56" t="str">
        <f>IF(AND('Mapa final'!$Y$51="Media",'Mapa final'!$AA$51="Leve"),CONCATENATE("R7C",'Mapa final'!$O$51),"")</f>
        <v/>
      </c>
      <c r="P32" s="54" t="str">
        <f>IF(AND('Mapa final'!$Y$46="Media",'Mapa final'!$AA$46="Menor"),CONCATENATE("R7C",'Mapa final'!$O$46),"")</f>
        <v/>
      </c>
      <c r="Q32" s="55" t="str">
        <f>IF(AND('Mapa final'!$Y$47="Media",'Mapa final'!$AA$47="Menor"),CONCATENATE("R7C",'Mapa final'!$O$47),"")</f>
        <v/>
      </c>
      <c r="R32" s="55" t="str">
        <f>IF(AND('Mapa final'!$Y$48="Media",'Mapa final'!$AA$48="Menor"),CONCATENATE("R7C",'Mapa final'!$O$48),"")</f>
        <v/>
      </c>
      <c r="S32" s="55" t="str">
        <f>IF(AND('Mapa final'!$Y$49="Media",'Mapa final'!$AA$49="Menor"),CONCATENATE("R7C",'Mapa final'!$O$49),"")</f>
        <v/>
      </c>
      <c r="T32" s="55" t="str">
        <f>IF(AND('Mapa final'!$Y$50="Media",'Mapa final'!$AA$50="Menor"),CONCATENATE("R7C",'Mapa final'!$O$50),"")</f>
        <v/>
      </c>
      <c r="U32" s="56" t="str">
        <f>IF(AND('Mapa final'!$Y$51="Media",'Mapa final'!$AA$51="Menor"),CONCATENATE("R7C",'Mapa final'!$O$51),"")</f>
        <v/>
      </c>
      <c r="V32" s="54" t="str">
        <f>IF(AND('Mapa final'!$Y$46="Media",'Mapa final'!$AA$46="Moderado"),CONCATENATE("R7C",'Mapa final'!$O$46),"")</f>
        <v/>
      </c>
      <c r="W32" s="55" t="str">
        <f>IF(AND('Mapa final'!$Y$47="Media",'Mapa final'!$AA$47="Moderado"),CONCATENATE("R7C",'Mapa final'!$O$47),"")</f>
        <v/>
      </c>
      <c r="X32" s="55" t="str">
        <f>IF(AND('Mapa final'!$Y$48="Media",'Mapa final'!$AA$48="Moderado"),CONCATENATE("R7C",'Mapa final'!$O$48),"")</f>
        <v/>
      </c>
      <c r="Y32" s="55" t="str">
        <f>IF(AND('Mapa final'!$Y$49="Media",'Mapa final'!$AA$49="Moderado"),CONCATENATE("R7C",'Mapa final'!$O$49),"")</f>
        <v/>
      </c>
      <c r="Z32" s="55" t="str">
        <f>IF(AND('Mapa final'!$Y$50="Media",'Mapa final'!$AA$50="Moderado"),CONCATENATE("R7C",'Mapa final'!$O$50),"")</f>
        <v/>
      </c>
      <c r="AA32" s="56" t="str">
        <f>IF(AND('Mapa final'!$Y$51="Media",'Mapa final'!$AA$51="Moderado"),CONCATENATE("R7C",'Mapa final'!$O$51),"")</f>
        <v/>
      </c>
      <c r="AB32" s="38" t="str">
        <f>IF(AND('Mapa final'!$Y$46="Media",'Mapa final'!$AA$46="Mayor"),CONCATENATE("R7C",'Mapa final'!$O$46),"")</f>
        <v/>
      </c>
      <c r="AC32" s="39" t="str">
        <f>IF(AND('Mapa final'!$Y$47="Media",'Mapa final'!$AA$47="Mayor"),CONCATENATE("R7C",'Mapa final'!$O$47),"")</f>
        <v/>
      </c>
      <c r="AD32" s="44" t="str">
        <f>IF(AND('Mapa final'!$Y$48="Media",'Mapa final'!$AA$48="Mayor"),CONCATENATE("R7C",'Mapa final'!$O$48),"")</f>
        <v/>
      </c>
      <c r="AE32" s="44" t="str">
        <f>IF(AND('Mapa final'!$Y$49="Media",'Mapa final'!$AA$49="Mayor"),CONCATENATE("R7C",'Mapa final'!$O$49),"")</f>
        <v/>
      </c>
      <c r="AF32" s="44" t="str">
        <f>IF(AND('Mapa final'!$Y$50="Media",'Mapa final'!$AA$50="Mayor"),CONCATENATE("R7C",'Mapa final'!$O$50),"")</f>
        <v/>
      </c>
      <c r="AG32" s="40" t="str">
        <f>IF(AND('Mapa final'!$Y$51="Media",'Mapa final'!$AA$51="Mayor"),CONCATENATE("R7C",'Mapa final'!$O$51),"")</f>
        <v/>
      </c>
      <c r="AH32" s="41" t="str">
        <f>IF(AND('Mapa final'!$Y$46="Media",'Mapa final'!$AA$46="Catastrófico"),CONCATENATE("R7C",'Mapa final'!$O$46),"")</f>
        <v/>
      </c>
      <c r="AI32" s="42" t="str">
        <f>IF(AND('Mapa final'!$Y$47="Media",'Mapa final'!$AA$47="Catastrófico"),CONCATENATE("R7C",'Mapa final'!$O$47),"")</f>
        <v/>
      </c>
      <c r="AJ32" s="42" t="str">
        <f>IF(AND('Mapa final'!$Y$48="Media",'Mapa final'!$AA$48="Catastrófico"),CONCATENATE("R7C",'Mapa final'!$O$48),"")</f>
        <v/>
      </c>
      <c r="AK32" s="42" t="str">
        <f>IF(AND('Mapa final'!$Y$49="Media",'Mapa final'!$AA$49="Catastrófico"),CONCATENATE("R7C",'Mapa final'!$O$49),"")</f>
        <v/>
      </c>
      <c r="AL32" s="42" t="str">
        <f>IF(AND('Mapa final'!$Y$50="Media",'Mapa final'!$AA$50="Catastrófico"),CONCATENATE("R7C",'Mapa final'!$O$50),"")</f>
        <v/>
      </c>
      <c r="AM32" s="43" t="str">
        <f>IF(AND('Mapa final'!$Y$51="Media",'Mapa final'!$AA$51="Catastrófico"),CONCATENATE("R7C",'Mapa final'!$O$51),"")</f>
        <v/>
      </c>
      <c r="AN32" s="70"/>
      <c r="AO32" s="657"/>
      <c r="AP32" s="658"/>
      <c r="AQ32" s="658"/>
      <c r="AR32" s="658"/>
      <c r="AS32" s="658"/>
      <c r="AT32" s="659"/>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row>
    <row r="33" spans="1:80" ht="15" customHeight="1" x14ac:dyDescent="0.35">
      <c r="A33" s="70"/>
      <c r="B33" s="575"/>
      <c r="C33" s="575"/>
      <c r="D33" s="576"/>
      <c r="E33" s="616"/>
      <c r="F33" s="617"/>
      <c r="G33" s="617"/>
      <c r="H33" s="617"/>
      <c r="I33" s="618"/>
      <c r="J33" s="54" t="str">
        <f>IF(AND('Mapa final'!$Y$52="Media",'Mapa final'!$AA$52="Leve"),CONCATENATE("R8C",'Mapa final'!$O$52),"")</f>
        <v/>
      </c>
      <c r="K33" s="55" t="str">
        <f>IF(AND('Mapa final'!$Y$53="Media",'Mapa final'!$AA$53="Leve"),CONCATENATE("R8C",'Mapa final'!$O$53),"")</f>
        <v/>
      </c>
      <c r="L33" s="55" t="str">
        <f>IF(AND('Mapa final'!$Y$54="Media",'Mapa final'!$AA$54="Leve"),CONCATENATE("R8C",'Mapa final'!$O$54),"")</f>
        <v/>
      </c>
      <c r="M33" s="55" t="str">
        <f>IF(AND('Mapa final'!$Y$55="Media",'Mapa final'!$AA$55="Leve"),CONCATENATE("R8C",'Mapa final'!$O$55),"")</f>
        <v/>
      </c>
      <c r="N33" s="55" t="str">
        <f>IF(AND('Mapa final'!$Y$56="Media",'Mapa final'!$AA$56="Leve"),CONCATENATE("R8C",'Mapa final'!$O$56),"")</f>
        <v/>
      </c>
      <c r="O33" s="56" t="str">
        <f>IF(AND('Mapa final'!$Y$57="Media",'Mapa final'!$AA$57="Leve"),CONCATENATE("R8C",'Mapa final'!$O$57),"")</f>
        <v/>
      </c>
      <c r="P33" s="54" t="str">
        <f>IF(AND('Mapa final'!$Y$52="Media",'Mapa final'!$AA$52="Menor"),CONCATENATE("R8C",'Mapa final'!$O$52),"")</f>
        <v/>
      </c>
      <c r="Q33" s="55" t="str">
        <f>IF(AND('Mapa final'!$Y$53="Media",'Mapa final'!$AA$53="Menor"),CONCATENATE("R8C",'Mapa final'!$O$53),"")</f>
        <v/>
      </c>
      <c r="R33" s="55" t="str">
        <f>IF(AND('Mapa final'!$Y$54="Media",'Mapa final'!$AA$54="Menor"),CONCATENATE("R8C",'Mapa final'!$O$54),"")</f>
        <v/>
      </c>
      <c r="S33" s="55" t="str">
        <f>IF(AND('Mapa final'!$Y$55="Media",'Mapa final'!$AA$55="Menor"),CONCATENATE("R8C",'Mapa final'!$O$55),"")</f>
        <v/>
      </c>
      <c r="T33" s="55" t="str">
        <f>IF(AND('Mapa final'!$Y$56="Media",'Mapa final'!$AA$56="Menor"),CONCATENATE("R8C",'Mapa final'!$O$56),"")</f>
        <v/>
      </c>
      <c r="U33" s="56" t="str">
        <f>IF(AND('Mapa final'!$Y$57="Media",'Mapa final'!$AA$57="Menor"),CONCATENATE("R8C",'Mapa final'!$O$57),"")</f>
        <v/>
      </c>
      <c r="V33" s="54" t="str">
        <f>IF(AND('Mapa final'!$Y$52="Media",'Mapa final'!$AA$52="Moderado"),CONCATENATE("R8C",'Mapa final'!$O$52),"")</f>
        <v/>
      </c>
      <c r="W33" s="55" t="str">
        <f>IF(AND('Mapa final'!$Y$53="Media",'Mapa final'!$AA$53="Moderado"),CONCATENATE("R8C",'Mapa final'!$O$53),"")</f>
        <v/>
      </c>
      <c r="X33" s="55" t="str">
        <f>IF(AND('Mapa final'!$Y$54="Media",'Mapa final'!$AA$54="Moderado"),CONCATENATE("R8C",'Mapa final'!$O$54),"")</f>
        <v/>
      </c>
      <c r="Y33" s="55" t="str">
        <f>IF(AND('Mapa final'!$Y$55="Media",'Mapa final'!$AA$55="Moderado"),CONCATENATE("R8C",'Mapa final'!$O$55),"")</f>
        <v/>
      </c>
      <c r="Z33" s="55" t="str">
        <f>IF(AND('Mapa final'!$Y$56="Media",'Mapa final'!$AA$56="Moderado"),CONCATENATE("R8C",'Mapa final'!$O$56),"")</f>
        <v/>
      </c>
      <c r="AA33" s="56" t="str">
        <f>IF(AND('Mapa final'!$Y$57="Media",'Mapa final'!$AA$57="Moderado"),CONCATENATE("R8C",'Mapa final'!$O$57),"")</f>
        <v/>
      </c>
      <c r="AB33" s="38" t="str">
        <f>IF(AND('Mapa final'!$Y$52="Media",'Mapa final'!$AA$52="Mayor"),CONCATENATE("R8C",'Mapa final'!$O$52),"")</f>
        <v/>
      </c>
      <c r="AC33" s="39" t="str">
        <f>IF(AND('Mapa final'!$Y$53="Media",'Mapa final'!$AA$53="Mayor"),CONCATENATE("R8C",'Mapa final'!$O$53),"")</f>
        <v/>
      </c>
      <c r="AD33" s="44" t="str">
        <f>IF(AND('Mapa final'!$Y$54="Media",'Mapa final'!$AA$54="Mayor"),CONCATENATE("R8C",'Mapa final'!$O$54),"")</f>
        <v/>
      </c>
      <c r="AE33" s="44" t="str">
        <f>IF(AND('Mapa final'!$Y$55="Media",'Mapa final'!$AA$55="Mayor"),CONCATENATE("R8C",'Mapa final'!$O$55),"")</f>
        <v/>
      </c>
      <c r="AF33" s="44" t="str">
        <f>IF(AND('Mapa final'!$Y$56="Media",'Mapa final'!$AA$56="Mayor"),CONCATENATE("R8C",'Mapa final'!$O$56),"")</f>
        <v/>
      </c>
      <c r="AG33" s="40" t="str">
        <f>IF(AND('Mapa final'!$Y$57="Media",'Mapa final'!$AA$57="Mayor"),CONCATENATE("R8C",'Mapa final'!$O$57),"")</f>
        <v/>
      </c>
      <c r="AH33" s="41" t="str">
        <f>IF(AND('Mapa final'!$Y$52="Media",'Mapa final'!$AA$52="Catastrófico"),CONCATENATE("R8C",'Mapa final'!$O$52),"")</f>
        <v/>
      </c>
      <c r="AI33" s="42" t="str">
        <f>IF(AND('Mapa final'!$Y$53="Media",'Mapa final'!$AA$53="Catastrófico"),CONCATENATE("R8C",'Mapa final'!$O$53),"")</f>
        <v/>
      </c>
      <c r="AJ33" s="42" t="str">
        <f>IF(AND('Mapa final'!$Y$54="Media",'Mapa final'!$AA$54="Catastrófico"),CONCATENATE("R8C",'Mapa final'!$O$54),"")</f>
        <v/>
      </c>
      <c r="AK33" s="42" t="str">
        <f>IF(AND('Mapa final'!$Y$55="Media",'Mapa final'!$AA$55="Catastrófico"),CONCATENATE("R8C",'Mapa final'!$O$55),"")</f>
        <v/>
      </c>
      <c r="AL33" s="42" t="str">
        <f>IF(AND('Mapa final'!$Y$56="Media",'Mapa final'!$AA$56="Catastrófico"),CONCATENATE("R8C",'Mapa final'!$O$56),"")</f>
        <v/>
      </c>
      <c r="AM33" s="43" t="str">
        <f>IF(AND('Mapa final'!$Y$57="Media",'Mapa final'!$AA$57="Catastrófico"),CONCATENATE("R8C",'Mapa final'!$O$57),"")</f>
        <v/>
      </c>
      <c r="AN33" s="70"/>
      <c r="AO33" s="657"/>
      <c r="AP33" s="658"/>
      <c r="AQ33" s="658"/>
      <c r="AR33" s="658"/>
      <c r="AS33" s="658"/>
      <c r="AT33" s="659"/>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row>
    <row r="34" spans="1:80" ht="15" customHeight="1" x14ac:dyDescent="0.35">
      <c r="A34" s="70"/>
      <c r="B34" s="575"/>
      <c r="C34" s="575"/>
      <c r="D34" s="576"/>
      <c r="E34" s="616"/>
      <c r="F34" s="617"/>
      <c r="G34" s="617"/>
      <c r="H34" s="617"/>
      <c r="I34" s="618"/>
      <c r="J34" s="54" t="str">
        <f>IF(AND('Mapa final'!$Y$58="Media",'Mapa final'!$AA$58="Leve"),CONCATENATE("R9C",'Mapa final'!$O$58),"")</f>
        <v/>
      </c>
      <c r="K34" s="55" t="str">
        <f>IF(AND('Mapa final'!$Y$59="Media",'Mapa final'!$AA$59="Leve"),CONCATENATE("R9C",'Mapa final'!$O$59),"")</f>
        <v/>
      </c>
      <c r="L34" s="55" t="str">
        <f>IF(AND('Mapa final'!$Y$60="Media",'Mapa final'!$AA$60="Leve"),CONCATENATE("R9C",'Mapa final'!$O$60),"")</f>
        <v/>
      </c>
      <c r="M34" s="55" t="str">
        <f>IF(AND('Mapa final'!$Y$61="Media",'Mapa final'!$AA$61="Leve"),CONCATENATE("R9C",'Mapa final'!$O$61),"")</f>
        <v/>
      </c>
      <c r="N34" s="55" t="str">
        <f>IF(AND('Mapa final'!$Y$62="Media",'Mapa final'!$AA$62="Leve"),CONCATENATE("R9C",'Mapa final'!$O$62),"")</f>
        <v/>
      </c>
      <c r="O34" s="56" t="str">
        <f>IF(AND('Mapa final'!$Y$63="Media",'Mapa final'!$AA$63="Leve"),CONCATENATE("R9C",'Mapa final'!$O$63),"")</f>
        <v/>
      </c>
      <c r="P34" s="54" t="str">
        <f>IF(AND('Mapa final'!$Y$58="Media",'Mapa final'!$AA$58="Menor"),CONCATENATE("R9C",'Mapa final'!$O$58),"")</f>
        <v/>
      </c>
      <c r="Q34" s="55" t="str">
        <f>IF(AND('Mapa final'!$Y$59="Media",'Mapa final'!$AA$59="Menor"),CONCATENATE("R9C",'Mapa final'!$O$59),"")</f>
        <v/>
      </c>
      <c r="R34" s="55" t="str">
        <f>IF(AND('Mapa final'!$Y$60="Media",'Mapa final'!$AA$60="Menor"),CONCATENATE("R9C",'Mapa final'!$O$60),"")</f>
        <v/>
      </c>
      <c r="S34" s="55" t="str">
        <f>IF(AND('Mapa final'!$Y$61="Media",'Mapa final'!$AA$61="Menor"),CONCATENATE("R9C",'Mapa final'!$O$61),"")</f>
        <v/>
      </c>
      <c r="T34" s="55" t="str">
        <f>IF(AND('Mapa final'!$Y$62="Media",'Mapa final'!$AA$62="Menor"),CONCATENATE("R9C",'Mapa final'!$O$62),"")</f>
        <v/>
      </c>
      <c r="U34" s="56" t="str">
        <f>IF(AND('Mapa final'!$Y$63="Media",'Mapa final'!$AA$63="Menor"),CONCATENATE("R9C",'Mapa final'!$O$63),"")</f>
        <v/>
      </c>
      <c r="V34" s="54" t="str">
        <f>IF(AND('Mapa final'!$Y$58="Media",'Mapa final'!$AA$58="Moderado"),CONCATENATE("R9C",'Mapa final'!$O$58),"")</f>
        <v/>
      </c>
      <c r="W34" s="55" t="str">
        <f>IF(AND('Mapa final'!$Y$59="Media",'Mapa final'!$AA$59="Moderado"),CONCATENATE("R9C",'Mapa final'!$O$59),"")</f>
        <v/>
      </c>
      <c r="X34" s="55" t="str">
        <f>IF(AND('Mapa final'!$Y$60="Media",'Mapa final'!$AA$60="Moderado"),CONCATENATE("R9C",'Mapa final'!$O$60),"")</f>
        <v/>
      </c>
      <c r="Y34" s="55" t="str">
        <f>IF(AND('Mapa final'!$Y$61="Media",'Mapa final'!$AA$61="Moderado"),CONCATENATE("R9C",'Mapa final'!$O$61),"")</f>
        <v/>
      </c>
      <c r="Z34" s="55" t="str">
        <f>IF(AND('Mapa final'!$Y$62="Media",'Mapa final'!$AA$62="Moderado"),CONCATENATE("R9C",'Mapa final'!$O$62),"")</f>
        <v/>
      </c>
      <c r="AA34" s="56" t="str">
        <f>IF(AND('Mapa final'!$Y$63="Media",'Mapa final'!$AA$63="Moderado"),CONCATENATE("R9C",'Mapa final'!$O$63),"")</f>
        <v/>
      </c>
      <c r="AB34" s="38" t="str">
        <f>IF(AND('Mapa final'!$Y$58="Media",'Mapa final'!$AA$58="Mayor"),CONCATENATE("R9C",'Mapa final'!$O$58),"")</f>
        <v/>
      </c>
      <c r="AC34" s="39" t="str">
        <f>IF(AND('Mapa final'!$Y$59="Media",'Mapa final'!$AA$59="Mayor"),CONCATENATE("R9C",'Mapa final'!$O$59),"")</f>
        <v/>
      </c>
      <c r="AD34" s="44" t="str">
        <f>IF(AND('Mapa final'!$Y$60="Media",'Mapa final'!$AA$60="Mayor"),CONCATENATE("R9C",'Mapa final'!$O$60),"")</f>
        <v/>
      </c>
      <c r="AE34" s="44" t="str">
        <f>IF(AND('Mapa final'!$Y$61="Media",'Mapa final'!$AA$61="Mayor"),CONCATENATE("R9C",'Mapa final'!$O$61),"")</f>
        <v/>
      </c>
      <c r="AF34" s="44" t="str">
        <f>IF(AND('Mapa final'!$Y$62="Media",'Mapa final'!$AA$62="Mayor"),CONCATENATE("R9C",'Mapa final'!$O$62),"")</f>
        <v/>
      </c>
      <c r="AG34" s="40" t="str">
        <f>IF(AND('Mapa final'!$Y$63="Media",'Mapa final'!$AA$63="Mayor"),CONCATENATE("R9C",'Mapa final'!$O$63),"")</f>
        <v/>
      </c>
      <c r="AH34" s="41" t="str">
        <f>IF(AND('Mapa final'!$Y$58="Media",'Mapa final'!$AA$58="Catastrófico"),CONCATENATE("R9C",'Mapa final'!$O$58),"")</f>
        <v/>
      </c>
      <c r="AI34" s="42" t="str">
        <f>IF(AND('Mapa final'!$Y$59="Media",'Mapa final'!$AA$59="Catastrófico"),CONCATENATE("R9C",'Mapa final'!$O$59),"")</f>
        <v/>
      </c>
      <c r="AJ34" s="42" t="str">
        <f>IF(AND('Mapa final'!$Y$60="Media",'Mapa final'!$AA$60="Catastrófico"),CONCATENATE("R9C",'Mapa final'!$O$60),"")</f>
        <v/>
      </c>
      <c r="AK34" s="42" t="str">
        <f>IF(AND('Mapa final'!$Y$61="Media",'Mapa final'!$AA$61="Catastrófico"),CONCATENATE("R9C",'Mapa final'!$O$61),"")</f>
        <v/>
      </c>
      <c r="AL34" s="42" t="str">
        <f>IF(AND('Mapa final'!$Y$62="Media",'Mapa final'!$AA$62="Catastrófico"),CONCATENATE("R9C",'Mapa final'!$O$62),"")</f>
        <v/>
      </c>
      <c r="AM34" s="43" t="str">
        <f>IF(AND('Mapa final'!$Y$63="Media",'Mapa final'!$AA$63="Catastrófico"),CONCATENATE("R9C",'Mapa final'!$O$63),"")</f>
        <v/>
      </c>
      <c r="AN34" s="70"/>
      <c r="AO34" s="657"/>
      <c r="AP34" s="658"/>
      <c r="AQ34" s="658"/>
      <c r="AR34" s="658"/>
      <c r="AS34" s="658"/>
      <c r="AT34" s="659"/>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row>
    <row r="35" spans="1:80" ht="15.75" customHeight="1" thickBot="1" x14ac:dyDescent="0.4">
      <c r="A35" s="70"/>
      <c r="B35" s="575"/>
      <c r="C35" s="575"/>
      <c r="D35" s="576"/>
      <c r="E35" s="619"/>
      <c r="F35" s="620"/>
      <c r="G35" s="620"/>
      <c r="H35" s="620"/>
      <c r="I35" s="621"/>
      <c r="J35" s="54" t="str">
        <f>IF(AND('Mapa final'!$Y$64="Media",'Mapa final'!$AA$64="Leve"),CONCATENATE("R10C",'Mapa final'!$O$64),"")</f>
        <v/>
      </c>
      <c r="K35" s="55" t="str">
        <f>IF(AND('Mapa final'!$Y$65="Media",'Mapa final'!$AA$65="Leve"),CONCATENATE("R10C",'Mapa final'!$O$65),"")</f>
        <v/>
      </c>
      <c r="L35" s="55" t="str">
        <f>IF(AND('Mapa final'!$Y$66="Media",'Mapa final'!$AA$66="Leve"),CONCATENATE("R10C",'Mapa final'!$O$66),"")</f>
        <v/>
      </c>
      <c r="M35" s="55" t="str">
        <f>IF(AND('Mapa final'!$Y$67="Media",'Mapa final'!$AA$67="Leve"),CONCATENATE("R10C",'Mapa final'!$O$67),"")</f>
        <v/>
      </c>
      <c r="N35" s="55" t="str">
        <f>IF(AND('Mapa final'!$Y$68="Media",'Mapa final'!$AA$68="Leve"),CONCATENATE("R10C",'Mapa final'!$O$68),"")</f>
        <v/>
      </c>
      <c r="O35" s="56" t="str">
        <f>IF(AND('Mapa final'!$Y$69="Media",'Mapa final'!$AA$69="Leve"),CONCATENATE("R10C",'Mapa final'!$O$69),"")</f>
        <v/>
      </c>
      <c r="P35" s="54" t="str">
        <f>IF(AND('Mapa final'!$Y$64="Media",'Mapa final'!$AA$64="Menor"),CONCATENATE("R10C",'Mapa final'!$O$64),"")</f>
        <v/>
      </c>
      <c r="Q35" s="55" t="str">
        <f>IF(AND('Mapa final'!$Y$65="Media",'Mapa final'!$AA$65="Menor"),CONCATENATE("R10C",'Mapa final'!$O$65),"")</f>
        <v/>
      </c>
      <c r="R35" s="55" t="str">
        <f>IF(AND('Mapa final'!$Y$66="Media",'Mapa final'!$AA$66="Menor"),CONCATENATE("R10C",'Mapa final'!$O$66),"")</f>
        <v/>
      </c>
      <c r="S35" s="55" t="str">
        <f>IF(AND('Mapa final'!$Y$67="Media",'Mapa final'!$AA$67="Menor"),CONCATENATE("R10C",'Mapa final'!$O$67),"")</f>
        <v/>
      </c>
      <c r="T35" s="55" t="str">
        <f>IF(AND('Mapa final'!$Y$68="Media",'Mapa final'!$AA$68="Menor"),CONCATENATE("R10C",'Mapa final'!$O$68),"")</f>
        <v/>
      </c>
      <c r="U35" s="56" t="str">
        <f>IF(AND('Mapa final'!$Y$69="Media",'Mapa final'!$AA$69="Menor"),CONCATENATE("R10C",'Mapa final'!$O$69),"")</f>
        <v/>
      </c>
      <c r="V35" s="54" t="str">
        <f>IF(AND('Mapa final'!$Y$64="Media",'Mapa final'!$AA$64="Moderado"),CONCATENATE("R10C",'Mapa final'!$O$64),"")</f>
        <v/>
      </c>
      <c r="W35" s="55" t="str">
        <f>IF(AND('Mapa final'!$Y$65="Media",'Mapa final'!$AA$65="Moderado"),CONCATENATE("R10C",'Mapa final'!$O$65),"")</f>
        <v/>
      </c>
      <c r="X35" s="55" t="str">
        <f>IF(AND('Mapa final'!$Y$66="Media",'Mapa final'!$AA$66="Moderado"),CONCATENATE("R10C",'Mapa final'!$O$66),"")</f>
        <v/>
      </c>
      <c r="Y35" s="55" t="str">
        <f>IF(AND('Mapa final'!$Y$67="Media",'Mapa final'!$AA$67="Moderado"),CONCATENATE("R10C",'Mapa final'!$O$67),"")</f>
        <v/>
      </c>
      <c r="Z35" s="55" t="str">
        <f>IF(AND('Mapa final'!$Y$68="Media",'Mapa final'!$AA$68="Moderado"),CONCATENATE("R10C",'Mapa final'!$O$68),"")</f>
        <v/>
      </c>
      <c r="AA35" s="56" t="str">
        <f>IF(AND('Mapa final'!$Y$69="Media",'Mapa final'!$AA$69="Moderado"),CONCATENATE("R10C",'Mapa final'!$O$69),"")</f>
        <v/>
      </c>
      <c r="AB35" s="45" t="str">
        <f>IF(AND('Mapa final'!$Y$64="Media",'Mapa final'!$AA$64="Mayor"),CONCATENATE("R10C",'Mapa final'!$O$64),"")</f>
        <v/>
      </c>
      <c r="AC35" s="46" t="str">
        <f>IF(AND('Mapa final'!$Y$65="Media",'Mapa final'!$AA$65="Mayor"),CONCATENATE("R10C",'Mapa final'!$O$65),"")</f>
        <v/>
      </c>
      <c r="AD35" s="46" t="str">
        <f>IF(AND('Mapa final'!$Y$66="Media",'Mapa final'!$AA$66="Mayor"),CONCATENATE("R10C",'Mapa final'!$O$66),"")</f>
        <v/>
      </c>
      <c r="AE35" s="46" t="str">
        <f>IF(AND('Mapa final'!$Y$67="Media",'Mapa final'!$AA$67="Mayor"),CONCATENATE("R10C",'Mapa final'!$O$67),"")</f>
        <v/>
      </c>
      <c r="AF35" s="46" t="str">
        <f>IF(AND('Mapa final'!$Y$68="Media",'Mapa final'!$AA$68="Mayor"),CONCATENATE("R10C",'Mapa final'!$O$68),"")</f>
        <v/>
      </c>
      <c r="AG35" s="47" t="str">
        <f>IF(AND('Mapa final'!$Y$69="Media",'Mapa final'!$AA$69="Mayor"),CONCATENATE("R10C",'Mapa final'!$O$69),"")</f>
        <v/>
      </c>
      <c r="AH35" s="48" t="str">
        <f>IF(AND('Mapa final'!$Y$64="Media",'Mapa final'!$AA$64="Catastrófico"),CONCATENATE("R10C",'Mapa final'!$O$64),"")</f>
        <v/>
      </c>
      <c r="AI35" s="49" t="str">
        <f>IF(AND('Mapa final'!$Y$65="Media",'Mapa final'!$AA$65="Catastrófico"),CONCATENATE("R10C",'Mapa final'!$O$65),"")</f>
        <v/>
      </c>
      <c r="AJ35" s="49" t="str">
        <f>IF(AND('Mapa final'!$Y$66="Media",'Mapa final'!$AA$66="Catastrófico"),CONCATENATE("R10C",'Mapa final'!$O$66),"")</f>
        <v/>
      </c>
      <c r="AK35" s="49" t="str">
        <f>IF(AND('Mapa final'!$Y$67="Media",'Mapa final'!$AA$67="Catastrófico"),CONCATENATE("R10C",'Mapa final'!$O$67),"")</f>
        <v/>
      </c>
      <c r="AL35" s="49" t="str">
        <f>IF(AND('Mapa final'!$Y$68="Media",'Mapa final'!$AA$68="Catastrófico"),CONCATENATE("R10C",'Mapa final'!$O$68),"")</f>
        <v/>
      </c>
      <c r="AM35" s="50" t="str">
        <f>IF(AND('Mapa final'!$Y$69="Media",'Mapa final'!$AA$69="Catastrófico"),CONCATENATE("R10C",'Mapa final'!$O$69),"")</f>
        <v/>
      </c>
      <c r="AN35" s="70"/>
      <c r="AO35" s="660"/>
      <c r="AP35" s="661"/>
      <c r="AQ35" s="661"/>
      <c r="AR35" s="661"/>
      <c r="AS35" s="661"/>
      <c r="AT35" s="662"/>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row>
    <row r="36" spans="1:80" ht="15" customHeight="1" x14ac:dyDescent="0.35">
      <c r="A36" s="70"/>
      <c r="B36" s="575"/>
      <c r="C36" s="575"/>
      <c r="D36" s="576"/>
      <c r="E36" s="613" t="s">
        <v>111</v>
      </c>
      <c r="F36" s="614"/>
      <c r="G36" s="614"/>
      <c r="H36" s="614"/>
      <c r="I36" s="614"/>
      <c r="J36" s="60" t="str">
        <f>IF(AND('Mapa final'!$Y$10="Baja",'Mapa final'!$AA$10="Leve"),CONCATENATE("R1C",'Mapa final'!$O$10),"")</f>
        <v>R1C1</v>
      </c>
      <c r="K36" s="61" t="str">
        <f>IF(AND('Mapa final'!$Y$11="Baja",'Mapa final'!$AA$11="Leve"),CONCATENATE("R1C",'Mapa final'!$O$11),"")</f>
        <v/>
      </c>
      <c r="L36" s="61" t="str">
        <f>IF(AND('Mapa final'!$Y$12="Baja",'Mapa final'!$AA$12="Leve"),CONCATENATE("R1C",'Mapa final'!$O$12),"")</f>
        <v/>
      </c>
      <c r="M36" s="61" t="str">
        <f>IF(AND('Mapa final'!$Y$13="Baja",'Mapa final'!$AA$13="Leve"),CONCATENATE("R1C",'Mapa final'!$O$13),"")</f>
        <v/>
      </c>
      <c r="N36" s="61" t="str">
        <f>IF(AND('Mapa final'!$Y$14="Baja",'Mapa final'!$AA$14="Leve"),CONCATENATE("R1C",'Mapa final'!$O$14),"")</f>
        <v/>
      </c>
      <c r="O36" s="62" t="str">
        <f>IF(AND('Mapa final'!$Y$15="Baja",'Mapa final'!$AA$15="Leve"),CONCATENATE("R1C",'Mapa final'!$O$15),"")</f>
        <v/>
      </c>
      <c r="P36" s="51" t="str">
        <f>IF(AND('Mapa final'!$Y$10="Baja",'Mapa final'!$AA$10="Menor"),CONCATENATE("R1C",'Mapa final'!$O$10),"")</f>
        <v/>
      </c>
      <c r="Q36" s="52" t="str">
        <f>IF(AND('Mapa final'!$Y$11="Baja",'Mapa final'!$AA$11="Menor"),CONCATENATE("R1C",'Mapa final'!$O$11),"")</f>
        <v/>
      </c>
      <c r="R36" s="52" t="str">
        <f>IF(AND('Mapa final'!$Y$12="Baja",'Mapa final'!$AA$12="Menor"),CONCATENATE("R1C",'Mapa final'!$O$12),"")</f>
        <v/>
      </c>
      <c r="S36" s="52" t="str">
        <f>IF(AND('Mapa final'!$Y$13="Baja",'Mapa final'!$AA$13="Menor"),CONCATENATE("R1C",'Mapa final'!$O$13),"")</f>
        <v/>
      </c>
      <c r="T36" s="52" t="str">
        <f>IF(AND('Mapa final'!$Y$14="Baja",'Mapa final'!$AA$14="Menor"),CONCATENATE("R1C",'Mapa final'!$O$14),"")</f>
        <v/>
      </c>
      <c r="U36" s="53" t="str">
        <f>IF(AND('Mapa final'!$Y$15="Baja",'Mapa final'!$AA$15="Menor"),CONCATENATE("R1C",'Mapa final'!$O$15),"")</f>
        <v/>
      </c>
      <c r="V36" s="51" t="str">
        <f>IF(AND('Mapa final'!$Y$10="Baja",'Mapa final'!$AA$10="Moderado"),CONCATENATE("R1C",'Mapa final'!$O$10),"")</f>
        <v/>
      </c>
      <c r="W36" s="52" t="str">
        <f>IF(AND('Mapa final'!$Y$11="Baja",'Mapa final'!$AA$11="Moderado"),CONCATENATE("R1C",'Mapa final'!$O$11),"")</f>
        <v/>
      </c>
      <c r="X36" s="52" t="str">
        <f>IF(AND('Mapa final'!$Y$12="Baja",'Mapa final'!$AA$12="Moderado"),CONCATENATE("R1C",'Mapa final'!$O$12),"")</f>
        <v/>
      </c>
      <c r="Y36" s="52" t="str">
        <f>IF(AND('Mapa final'!$Y$13="Baja",'Mapa final'!$AA$13="Moderado"),CONCATENATE("R1C",'Mapa final'!$O$13),"")</f>
        <v/>
      </c>
      <c r="Z36" s="52" t="str">
        <f>IF(AND('Mapa final'!$Y$14="Baja",'Mapa final'!$AA$14="Moderado"),CONCATENATE("R1C",'Mapa final'!$O$14),"")</f>
        <v/>
      </c>
      <c r="AA36" s="53" t="str">
        <f>IF(AND('Mapa final'!$Y$15="Baja",'Mapa final'!$AA$15="Moderado"),CONCATENATE("R1C",'Mapa final'!$O$15),"")</f>
        <v/>
      </c>
      <c r="AB36" s="32" t="str">
        <f>IF(AND('Mapa final'!$Y$10="Baja",'Mapa final'!$AA$10="Mayor"),CONCATENATE("R1C",'Mapa final'!$O$10),"")</f>
        <v/>
      </c>
      <c r="AC36" s="33" t="str">
        <f>IF(AND('Mapa final'!$Y$11="Baja",'Mapa final'!$AA$11="Mayor"),CONCATENATE("R1C",'Mapa final'!$O$11),"")</f>
        <v/>
      </c>
      <c r="AD36" s="33" t="str">
        <f>IF(AND('Mapa final'!$Y$12="Baja",'Mapa final'!$AA$12="Mayor"),CONCATENATE("R1C",'Mapa final'!$O$12),"")</f>
        <v/>
      </c>
      <c r="AE36" s="33" t="str">
        <f>IF(AND('Mapa final'!$Y$13="Baja",'Mapa final'!$AA$13="Mayor"),CONCATENATE("R1C",'Mapa final'!$O$13),"")</f>
        <v/>
      </c>
      <c r="AF36" s="33" t="str">
        <f>IF(AND('Mapa final'!$Y$14="Baja",'Mapa final'!$AA$14="Mayor"),CONCATENATE("R1C",'Mapa final'!$O$14),"")</f>
        <v/>
      </c>
      <c r="AG36" s="34" t="str">
        <f>IF(AND('Mapa final'!$Y$15="Baja",'Mapa final'!$AA$15="Mayor"),CONCATENATE("R1C",'Mapa final'!$O$15),"")</f>
        <v/>
      </c>
      <c r="AH36" s="35" t="str">
        <f>IF(AND('Mapa final'!$Y$10="Baja",'Mapa final'!$AA$10="Catastrófico"),CONCATENATE("R1C",'Mapa final'!$O$10),"")</f>
        <v/>
      </c>
      <c r="AI36" s="36" t="str">
        <f>IF(AND('Mapa final'!$Y$11="Baja",'Mapa final'!$AA$11="Catastrófico"),CONCATENATE("R1C",'Mapa final'!$O$11),"")</f>
        <v/>
      </c>
      <c r="AJ36" s="36" t="str">
        <f>IF(AND('Mapa final'!$Y$12="Baja",'Mapa final'!$AA$12="Catastrófico"),CONCATENATE("R1C",'Mapa final'!$O$12),"")</f>
        <v/>
      </c>
      <c r="AK36" s="36" t="str">
        <f>IF(AND('Mapa final'!$Y$13="Baja",'Mapa final'!$AA$13="Catastrófico"),CONCATENATE("R1C",'Mapa final'!$O$13),"")</f>
        <v/>
      </c>
      <c r="AL36" s="36" t="str">
        <f>IF(AND('Mapa final'!$Y$14="Baja",'Mapa final'!$AA$14="Catastrófico"),CONCATENATE("R1C",'Mapa final'!$O$14),"")</f>
        <v/>
      </c>
      <c r="AM36" s="37" t="str">
        <f>IF(AND('Mapa final'!$Y$15="Baja",'Mapa final'!$AA$15="Catastrófico"),CONCATENATE("R1C",'Mapa final'!$O$15),"")</f>
        <v/>
      </c>
      <c r="AN36" s="70"/>
      <c r="AO36" s="645" t="s">
        <v>79</v>
      </c>
      <c r="AP36" s="646"/>
      <c r="AQ36" s="646"/>
      <c r="AR36" s="646"/>
      <c r="AS36" s="646"/>
      <c r="AT36" s="647"/>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row>
    <row r="37" spans="1:80" ht="15" customHeight="1" x14ac:dyDescent="0.35">
      <c r="A37" s="70"/>
      <c r="B37" s="575"/>
      <c r="C37" s="575"/>
      <c r="D37" s="576"/>
      <c r="E37" s="632"/>
      <c r="F37" s="633"/>
      <c r="G37" s="633"/>
      <c r="H37" s="633"/>
      <c r="I37" s="633"/>
      <c r="J37" s="63" t="str">
        <f>IF(AND('Mapa final'!$Y$16="Baja",'Mapa final'!$AA$16="Leve"),CONCATENATE("R2C",'Mapa final'!$O$16),"")</f>
        <v/>
      </c>
      <c r="K37" s="64" t="str">
        <f>IF(AND('Mapa final'!$Y$17="Baja",'Mapa final'!$AA$17="Leve"),CONCATENATE("R2C",'Mapa final'!$O$17),"")</f>
        <v/>
      </c>
      <c r="L37" s="64" t="str">
        <f>IF(AND('Mapa final'!$Y$18="Baja",'Mapa final'!$AA$18="Leve"),CONCATENATE("R2C",'Mapa final'!$O$18),"")</f>
        <v/>
      </c>
      <c r="M37" s="64" t="str">
        <f>IF(AND('Mapa final'!$Y$19="Baja",'Mapa final'!$AA$19="Leve"),CONCATENATE("R2C",'Mapa final'!$O$19),"")</f>
        <v/>
      </c>
      <c r="N37" s="64" t="str">
        <f>IF(AND('Mapa final'!$Y$20="Baja",'Mapa final'!$AA$20="Leve"),CONCATENATE("R2C",'Mapa final'!$O$20),"")</f>
        <v/>
      </c>
      <c r="O37" s="65" t="str">
        <f>IF(AND('Mapa final'!$Y$21="Baja",'Mapa final'!$AA$21="Leve"),CONCATENATE("R2C",'Mapa final'!$O$21),"")</f>
        <v/>
      </c>
      <c r="P37" s="54" t="str">
        <f>IF(AND('Mapa final'!$Y$16="Baja",'Mapa final'!$AA$16="Menor"),CONCATENATE("R2C",'Mapa final'!$O$16),"")</f>
        <v/>
      </c>
      <c r="Q37" s="55" t="str">
        <f>IF(AND('Mapa final'!$Y$17="Baja",'Mapa final'!$AA$17="Menor"),CONCATENATE("R2C",'Mapa final'!$O$17),"")</f>
        <v/>
      </c>
      <c r="R37" s="55" t="str">
        <f>IF(AND('Mapa final'!$Y$18="Baja",'Mapa final'!$AA$18="Menor"),CONCATENATE("R2C",'Mapa final'!$O$18),"")</f>
        <v/>
      </c>
      <c r="S37" s="55" t="str">
        <f>IF(AND('Mapa final'!$Y$19="Baja",'Mapa final'!$AA$19="Menor"),CONCATENATE("R2C",'Mapa final'!$O$19),"")</f>
        <v/>
      </c>
      <c r="T37" s="55" t="str">
        <f>IF(AND('Mapa final'!$Y$20="Baja",'Mapa final'!$AA$20="Menor"),CONCATENATE("R2C",'Mapa final'!$O$20),"")</f>
        <v/>
      </c>
      <c r="U37" s="56" t="str">
        <f>IF(AND('Mapa final'!$Y$21="Baja",'Mapa final'!$AA$21="Menor"),CONCATENATE("R2C",'Mapa final'!$O$21),"")</f>
        <v/>
      </c>
      <c r="V37" s="54" t="str">
        <f>IF(AND('Mapa final'!$Y$16="Baja",'Mapa final'!$AA$16="Moderado"),CONCATENATE("R2C",'Mapa final'!$O$16),"")</f>
        <v/>
      </c>
      <c r="W37" s="55" t="str">
        <f>IF(AND('Mapa final'!$Y$17="Baja",'Mapa final'!$AA$17="Moderado"),CONCATENATE("R2C",'Mapa final'!$O$17),"")</f>
        <v/>
      </c>
      <c r="X37" s="55" t="str">
        <f>IF(AND('Mapa final'!$Y$18="Baja",'Mapa final'!$AA$18="Moderado"),CONCATENATE("R2C",'Mapa final'!$O$18),"")</f>
        <v/>
      </c>
      <c r="Y37" s="55" t="str">
        <f>IF(AND('Mapa final'!$Y$19="Baja",'Mapa final'!$AA$19="Moderado"),CONCATENATE("R2C",'Mapa final'!$O$19),"")</f>
        <v/>
      </c>
      <c r="Z37" s="55" t="str">
        <f>IF(AND('Mapa final'!$Y$20="Baja",'Mapa final'!$AA$20="Moderado"),CONCATENATE("R2C",'Mapa final'!$O$20),"")</f>
        <v/>
      </c>
      <c r="AA37" s="56" t="str">
        <f>IF(AND('Mapa final'!$Y$21="Baja",'Mapa final'!$AA$21="Moderado"),CONCATENATE("R2C",'Mapa final'!$O$21),"")</f>
        <v/>
      </c>
      <c r="AB37" s="38" t="str">
        <f>IF(AND('Mapa final'!$Y$16="Baja",'Mapa final'!$AA$16="Mayor"),CONCATENATE("R2C",'Mapa final'!$O$16),"")</f>
        <v/>
      </c>
      <c r="AC37" s="39" t="str">
        <f>IF(AND('Mapa final'!$Y$17="Baja",'Mapa final'!$AA$17="Mayor"),CONCATENATE("R2C",'Mapa final'!$O$17),"")</f>
        <v/>
      </c>
      <c r="AD37" s="39" t="str">
        <f>IF(AND('Mapa final'!$Y$18="Baja",'Mapa final'!$AA$18="Mayor"),CONCATENATE("R2C",'Mapa final'!$O$18),"")</f>
        <v/>
      </c>
      <c r="AE37" s="39" t="str">
        <f>IF(AND('Mapa final'!$Y$19="Baja",'Mapa final'!$AA$19="Mayor"),CONCATENATE("R2C",'Mapa final'!$O$19),"")</f>
        <v/>
      </c>
      <c r="AF37" s="39" t="str">
        <f>IF(AND('Mapa final'!$Y$20="Baja",'Mapa final'!$AA$20="Mayor"),CONCATENATE("R2C",'Mapa final'!$O$20),"")</f>
        <v/>
      </c>
      <c r="AG37" s="40" t="str">
        <f>IF(AND('Mapa final'!$Y$21="Baja",'Mapa final'!$AA$21="Mayor"),CONCATENATE("R2C",'Mapa final'!$O$21),"")</f>
        <v/>
      </c>
      <c r="AH37" s="41" t="str">
        <f>IF(AND('Mapa final'!$Y$16="Baja",'Mapa final'!$AA$16="Catastrófico"),CONCATENATE("R2C",'Mapa final'!$O$16),"")</f>
        <v/>
      </c>
      <c r="AI37" s="42" t="str">
        <f>IF(AND('Mapa final'!$Y$17="Baja",'Mapa final'!$AA$17="Catastrófico"),CONCATENATE("R2C",'Mapa final'!$O$17),"")</f>
        <v/>
      </c>
      <c r="AJ37" s="42" t="str">
        <f>IF(AND('Mapa final'!$Y$18="Baja",'Mapa final'!$AA$18="Catastrófico"),CONCATENATE("R2C",'Mapa final'!$O$18),"")</f>
        <v/>
      </c>
      <c r="AK37" s="42" t="str">
        <f>IF(AND('Mapa final'!$Y$19="Baja",'Mapa final'!$AA$19="Catastrófico"),CONCATENATE("R2C",'Mapa final'!$O$19),"")</f>
        <v/>
      </c>
      <c r="AL37" s="42" t="str">
        <f>IF(AND('Mapa final'!$Y$20="Baja",'Mapa final'!$AA$20="Catastrófico"),CONCATENATE("R2C",'Mapa final'!$O$20),"")</f>
        <v/>
      </c>
      <c r="AM37" s="43" t="str">
        <f>IF(AND('Mapa final'!$Y$21="Baja",'Mapa final'!$AA$21="Catastrófico"),CONCATENATE("R2C",'Mapa final'!$O$21),"")</f>
        <v/>
      </c>
      <c r="AN37" s="70"/>
      <c r="AO37" s="648"/>
      <c r="AP37" s="649"/>
      <c r="AQ37" s="649"/>
      <c r="AR37" s="649"/>
      <c r="AS37" s="649"/>
      <c r="AT37" s="65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row>
    <row r="38" spans="1:80" ht="15" customHeight="1" x14ac:dyDescent="0.35">
      <c r="A38" s="70"/>
      <c r="B38" s="575"/>
      <c r="C38" s="575"/>
      <c r="D38" s="576"/>
      <c r="E38" s="616"/>
      <c r="F38" s="617"/>
      <c r="G38" s="617"/>
      <c r="H38" s="617"/>
      <c r="I38" s="633"/>
      <c r="J38" s="63" t="str">
        <f>IF(AND('Mapa final'!$Y$22="Baja",'Mapa final'!$AA$22="Leve"),CONCATENATE("R3C",'Mapa final'!$O$22),"")</f>
        <v/>
      </c>
      <c r="K38" s="64" t="str">
        <f>IF(AND('Mapa final'!$Y$23="Baja",'Mapa final'!$AA$23="Leve"),CONCATENATE("R3C",'Mapa final'!$O$23),"")</f>
        <v/>
      </c>
      <c r="L38" s="64" t="str">
        <f>IF(AND('Mapa final'!$Y$24="Baja",'Mapa final'!$AA$24="Leve"),CONCATENATE("R3C",'Mapa final'!$O$24),"")</f>
        <v/>
      </c>
      <c r="M38" s="64" t="str">
        <f>IF(AND('Mapa final'!$Y$25="Baja",'Mapa final'!$AA$25="Leve"),CONCATENATE("R3C",'Mapa final'!$O$25),"")</f>
        <v/>
      </c>
      <c r="N38" s="64" t="str">
        <f>IF(AND('Mapa final'!$Y$26="Baja",'Mapa final'!$AA$26="Leve"),CONCATENATE("R3C",'Mapa final'!$O$26),"")</f>
        <v/>
      </c>
      <c r="O38" s="65" t="str">
        <f>IF(AND('Mapa final'!$Y$27="Baja",'Mapa final'!$AA$27="Leve"),CONCATENATE("R3C",'Mapa final'!$O$27),"")</f>
        <v/>
      </c>
      <c r="P38" s="54" t="str">
        <f>IF(AND('Mapa final'!$Y$22="Baja",'Mapa final'!$AA$22="Menor"),CONCATENATE("R3C",'Mapa final'!$O$22),"")</f>
        <v/>
      </c>
      <c r="Q38" s="55" t="str">
        <f>IF(AND('Mapa final'!$Y$23="Baja",'Mapa final'!$AA$23="Menor"),CONCATENATE("R3C",'Mapa final'!$O$23),"")</f>
        <v/>
      </c>
      <c r="R38" s="55" t="str">
        <f>IF(AND('Mapa final'!$Y$24="Baja",'Mapa final'!$AA$24="Menor"),CONCATENATE("R3C",'Mapa final'!$O$24),"")</f>
        <v/>
      </c>
      <c r="S38" s="55" t="str">
        <f>IF(AND('Mapa final'!$Y$25="Baja",'Mapa final'!$AA$25="Menor"),CONCATENATE("R3C",'Mapa final'!$O$25),"")</f>
        <v/>
      </c>
      <c r="T38" s="55" t="str">
        <f>IF(AND('Mapa final'!$Y$26="Baja",'Mapa final'!$AA$26="Menor"),CONCATENATE("R3C",'Mapa final'!$O$26),"")</f>
        <v/>
      </c>
      <c r="U38" s="56" t="str">
        <f>IF(AND('Mapa final'!$Y$27="Baja",'Mapa final'!$AA$27="Menor"),CONCATENATE("R3C",'Mapa final'!$O$27),"")</f>
        <v/>
      </c>
      <c r="V38" s="54" t="str">
        <f>IF(AND('Mapa final'!$Y$22="Baja",'Mapa final'!$AA$22="Moderado"),CONCATENATE("R3C",'Mapa final'!$O$22),"")</f>
        <v/>
      </c>
      <c r="W38" s="55" t="str">
        <f>IF(AND('Mapa final'!$Y$23="Baja",'Mapa final'!$AA$23="Moderado"),CONCATENATE("R3C",'Mapa final'!$O$23),"")</f>
        <v/>
      </c>
      <c r="X38" s="55" t="str">
        <f>IF(AND('Mapa final'!$Y$24="Baja",'Mapa final'!$AA$24="Moderado"),CONCATENATE("R3C",'Mapa final'!$O$24),"")</f>
        <v/>
      </c>
      <c r="Y38" s="55" t="str">
        <f>IF(AND('Mapa final'!$Y$25="Baja",'Mapa final'!$AA$25="Moderado"),CONCATENATE("R3C",'Mapa final'!$O$25),"")</f>
        <v/>
      </c>
      <c r="Z38" s="55" t="str">
        <f>IF(AND('Mapa final'!$Y$26="Baja",'Mapa final'!$AA$26="Moderado"),CONCATENATE("R3C",'Mapa final'!$O$26),"")</f>
        <v/>
      </c>
      <c r="AA38" s="56" t="str">
        <f>IF(AND('Mapa final'!$Y$27="Baja",'Mapa final'!$AA$27="Moderado"),CONCATENATE("R3C",'Mapa final'!$O$27),"")</f>
        <v/>
      </c>
      <c r="AB38" s="38" t="str">
        <f>IF(AND('Mapa final'!$Y$22="Baja",'Mapa final'!$AA$22="Mayor"),CONCATENATE("R3C",'Mapa final'!$O$22),"")</f>
        <v/>
      </c>
      <c r="AC38" s="39" t="str">
        <f>IF(AND('Mapa final'!$Y$23="Baja",'Mapa final'!$AA$23="Mayor"),CONCATENATE("R3C",'Mapa final'!$O$23),"")</f>
        <v/>
      </c>
      <c r="AD38" s="39" t="str">
        <f>IF(AND('Mapa final'!$Y$24="Baja",'Mapa final'!$AA$24="Mayor"),CONCATENATE("R3C",'Mapa final'!$O$24),"")</f>
        <v/>
      </c>
      <c r="AE38" s="39" t="str">
        <f>IF(AND('Mapa final'!$Y$25="Baja",'Mapa final'!$AA$25="Mayor"),CONCATENATE("R3C",'Mapa final'!$O$25),"")</f>
        <v/>
      </c>
      <c r="AF38" s="39" t="str">
        <f>IF(AND('Mapa final'!$Y$26="Baja",'Mapa final'!$AA$26="Mayor"),CONCATENATE("R3C",'Mapa final'!$O$26),"")</f>
        <v/>
      </c>
      <c r="AG38" s="40" t="str">
        <f>IF(AND('Mapa final'!$Y$27="Baja",'Mapa final'!$AA$27="Mayor"),CONCATENATE("R3C",'Mapa final'!$O$27),"")</f>
        <v/>
      </c>
      <c r="AH38" s="41" t="str">
        <f>IF(AND('Mapa final'!$Y$22="Baja",'Mapa final'!$AA$22="Catastrófico"),CONCATENATE("R3C",'Mapa final'!$O$22),"")</f>
        <v/>
      </c>
      <c r="AI38" s="42" t="str">
        <f>IF(AND('Mapa final'!$Y$23="Baja",'Mapa final'!$AA$23="Catastrófico"),CONCATENATE("R3C",'Mapa final'!$O$23),"")</f>
        <v/>
      </c>
      <c r="AJ38" s="42" t="str">
        <f>IF(AND('Mapa final'!$Y$24="Baja",'Mapa final'!$AA$24="Catastrófico"),CONCATENATE("R3C",'Mapa final'!$O$24),"")</f>
        <v/>
      </c>
      <c r="AK38" s="42" t="str">
        <f>IF(AND('Mapa final'!$Y$25="Baja",'Mapa final'!$AA$25="Catastrófico"),CONCATENATE("R3C",'Mapa final'!$O$25),"")</f>
        <v/>
      </c>
      <c r="AL38" s="42" t="str">
        <f>IF(AND('Mapa final'!$Y$26="Baja",'Mapa final'!$AA$26="Catastrófico"),CONCATENATE("R3C",'Mapa final'!$O$26),"")</f>
        <v/>
      </c>
      <c r="AM38" s="43" t="str">
        <f>IF(AND('Mapa final'!$Y$27="Baja",'Mapa final'!$AA$27="Catastrófico"),CONCATENATE("R3C",'Mapa final'!$O$27),"")</f>
        <v/>
      </c>
      <c r="AN38" s="70"/>
      <c r="AO38" s="648"/>
      <c r="AP38" s="649"/>
      <c r="AQ38" s="649"/>
      <c r="AR38" s="649"/>
      <c r="AS38" s="649"/>
      <c r="AT38" s="65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row>
    <row r="39" spans="1:80" ht="15" customHeight="1" x14ac:dyDescent="0.35">
      <c r="A39" s="70"/>
      <c r="B39" s="575"/>
      <c r="C39" s="575"/>
      <c r="D39" s="576"/>
      <c r="E39" s="616"/>
      <c r="F39" s="617"/>
      <c r="G39" s="617"/>
      <c r="H39" s="617"/>
      <c r="I39" s="633"/>
      <c r="J39" s="63" t="str">
        <f>IF(AND('Mapa final'!$Y$28="Baja",'Mapa final'!$AA$28="Leve"),CONCATENATE("R4C",'Mapa final'!$O$28),"")</f>
        <v/>
      </c>
      <c r="K39" s="64" t="str">
        <f>IF(AND('Mapa final'!$Y$29="Baja",'Mapa final'!$AA$29="Leve"),CONCATENATE("R4C",'Mapa final'!$O$29),"")</f>
        <v/>
      </c>
      <c r="L39" s="64" t="str">
        <f>IF(AND('Mapa final'!$Y$30="Baja",'Mapa final'!$AA$30="Leve"),CONCATENATE("R4C",'Mapa final'!$O$30),"")</f>
        <v/>
      </c>
      <c r="M39" s="64" t="str">
        <f>IF(AND('Mapa final'!$Y$31="Baja",'Mapa final'!$AA$31="Leve"),CONCATENATE("R4C",'Mapa final'!$O$31),"")</f>
        <v/>
      </c>
      <c r="N39" s="64" t="str">
        <f>IF(AND('Mapa final'!$Y$32="Baja",'Mapa final'!$AA$32="Leve"),CONCATENATE("R4C",'Mapa final'!$O$32),"")</f>
        <v/>
      </c>
      <c r="O39" s="65" t="str">
        <f>IF(AND('Mapa final'!$Y$33="Baja",'Mapa final'!$AA$33="Leve"),CONCATENATE("R4C",'Mapa final'!$O$33),"")</f>
        <v/>
      </c>
      <c r="P39" s="54" t="str">
        <f>IF(AND('Mapa final'!$Y$28="Baja",'Mapa final'!$AA$28="Menor"),CONCATENATE("R4C",'Mapa final'!$O$28),"")</f>
        <v/>
      </c>
      <c r="Q39" s="55" t="str">
        <f>IF(AND('Mapa final'!$Y$29="Baja",'Mapa final'!$AA$29="Menor"),CONCATENATE("R4C",'Mapa final'!$O$29),"")</f>
        <v/>
      </c>
      <c r="R39" s="55" t="str">
        <f>IF(AND('Mapa final'!$Y$30="Baja",'Mapa final'!$AA$30="Menor"),CONCATENATE("R4C",'Mapa final'!$O$30),"")</f>
        <v/>
      </c>
      <c r="S39" s="55" t="str">
        <f>IF(AND('Mapa final'!$Y$31="Baja",'Mapa final'!$AA$31="Menor"),CONCATENATE("R4C",'Mapa final'!$O$31),"")</f>
        <v/>
      </c>
      <c r="T39" s="55" t="str">
        <f>IF(AND('Mapa final'!$Y$32="Baja",'Mapa final'!$AA$32="Menor"),CONCATENATE("R4C",'Mapa final'!$O$32),"")</f>
        <v/>
      </c>
      <c r="U39" s="56" t="str">
        <f>IF(AND('Mapa final'!$Y$33="Baja",'Mapa final'!$AA$33="Menor"),CONCATENATE("R4C",'Mapa final'!$O$33),"")</f>
        <v/>
      </c>
      <c r="V39" s="54" t="str">
        <f>IF(AND('Mapa final'!$Y$28="Baja",'Mapa final'!$AA$28="Moderado"),CONCATENATE("R4C",'Mapa final'!$O$28),"")</f>
        <v/>
      </c>
      <c r="W39" s="55" t="str">
        <f>IF(AND('Mapa final'!$Y$29="Baja",'Mapa final'!$AA$29="Moderado"),CONCATENATE("R4C",'Mapa final'!$O$29),"")</f>
        <v/>
      </c>
      <c r="X39" s="55" t="str">
        <f>IF(AND('Mapa final'!$Y$30="Baja",'Mapa final'!$AA$30="Moderado"),CONCATENATE("R4C",'Mapa final'!$O$30),"")</f>
        <v/>
      </c>
      <c r="Y39" s="55" t="str">
        <f>IF(AND('Mapa final'!$Y$31="Baja",'Mapa final'!$AA$31="Moderado"),CONCATENATE("R4C",'Mapa final'!$O$31),"")</f>
        <v/>
      </c>
      <c r="Z39" s="55" t="str">
        <f>IF(AND('Mapa final'!$Y$32="Baja",'Mapa final'!$AA$32="Moderado"),CONCATENATE("R4C",'Mapa final'!$O$32),"")</f>
        <v/>
      </c>
      <c r="AA39" s="56" t="str">
        <f>IF(AND('Mapa final'!$Y$33="Baja",'Mapa final'!$AA$33="Moderado"),CONCATENATE("R4C",'Mapa final'!$O$33),"")</f>
        <v/>
      </c>
      <c r="AB39" s="38" t="str">
        <f>IF(AND('Mapa final'!$Y$28="Baja",'Mapa final'!$AA$28="Mayor"),CONCATENATE("R4C",'Mapa final'!$O$28),"")</f>
        <v/>
      </c>
      <c r="AC39" s="39" t="str">
        <f>IF(AND('Mapa final'!$Y$29="Baja",'Mapa final'!$AA$29="Mayor"),CONCATENATE("R4C",'Mapa final'!$O$29),"")</f>
        <v/>
      </c>
      <c r="AD39" s="39" t="str">
        <f>IF(AND('Mapa final'!$Y$30="Baja",'Mapa final'!$AA$30="Mayor"),CONCATENATE("R4C",'Mapa final'!$O$30),"")</f>
        <v/>
      </c>
      <c r="AE39" s="39" t="str">
        <f>IF(AND('Mapa final'!$Y$31="Baja",'Mapa final'!$AA$31="Mayor"),CONCATENATE("R4C",'Mapa final'!$O$31),"")</f>
        <v/>
      </c>
      <c r="AF39" s="39" t="str">
        <f>IF(AND('Mapa final'!$Y$32="Baja",'Mapa final'!$AA$32="Mayor"),CONCATENATE("R4C",'Mapa final'!$O$32),"")</f>
        <v/>
      </c>
      <c r="AG39" s="40" t="str">
        <f>IF(AND('Mapa final'!$Y$33="Baja",'Mapa final'!$AA$33="Mayor"),CONCATENATE("R4C",'Mapa final'!$O$33),"")</f>
        <v/>
      </c>
      <c r="AH39" s="41" t="str">
        <f>IF(AND('Mapa final'!$Y$28="Baja",'Mapa final'!$AA$28="Catastrófico"),CONCATENATE("R4C",'Mapa final'!$O$28),"")</f>
        <v/>
      </c>
      <c r="AI39" s="42" t="str">
        <f>IF(AND('Mapa final'!$Y$29="Baja",'Mapa final'!$AA$29="Catastrófico"),CONCATENATE("R4C",'Mapa final'!$O$29),"")</f>
        <v/>
      </c>
      <c r="AJ39" s="42" t="str">
        <f>IF(AND('Mapa final'!$Y$30="Baja",'Mapa final'!$AA$30="Catastrófico"),CONCATENATE("R4C",'Mapa final'!$O$30),"")</f>
        <v/>
      </c>
      <c r="AK39" s="42" t="str">
        <f>IF(AND('Mapa final'!$Y$31="Baja",'Mapa final'!$AA$31="Catastrófico"),CONCATENATE("R4C",'Mapa final'!$O$31),"")</f>
        <v/>
      </c>
      <c r="AL39" s="42" t="str">
        <f>IF(AND('Mapa final'!$Y$32="Baja",'Mapa final'!$AA$32="Catastrófico"),CONCATENATE("R4C",'Mapa final'!$O$32),"")</f>
        <v/>
      </c>
      <c r="AM39" s="43" t="str">
        <f>IF(AND('Mapa final'!$Y$33="Baja",'Mapa final'!$AA$33="Catastrófico"),CONCATENATE("R4C",'Mapa final'!$O$33),"")</f>
        <v/>
      </c>
      <c r="AN39" s="70"/>
      <c r="AO39" s="648"/>
      <c r="AP39" s="649"/>
      <c r="AQ39" s="649"/>
      <c r="AR39" s="649"/>
      <c r="AS39" s="649"/>
      <c r="AT39" s="65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row>
    <row r="40" spans="1:80" ht="15" customHeight="1" x14ac:dyDescent="0.35">
      <c r="A40" s="70"/>
      <c r="B40" s="575"/>
      <c r="C40" s="575"/>
      <c r="D40" s="576"/>
      <c r="E40" s="616"/>
      <c r="F40" s="617"/>
      <c r="G40" s="617"/>
      <c r="H40" s="617"/>
      <c r="I40" s="633"/>
      <c r="J40" s="63" t="str">
        <f>IF(AND('Mapa final'!$Y$34="Baja",'Mapa final'!$AA$34="Leve"),CONCATENATE("R5C",'Mapa final'!$O$34),"")</f>
        <v/>
      </c>
      <c r="K40" s="64" t="str">
        <f>IF(AND('Mapa final'!$Y$35="Baja",'Mapa final'!$AA$35="Leve"),CONCATENATE("R5C",'Mapa final'!$O$35),"")</f>
        <v/>
      </c>
      <c r="L40" s="64" t="str">
        <f>IF(AND('Mapa final'!$Y$36="Baja",'Mapa final'!$AA$36="Leve"),CONCATENATE("R5C",'Mapa final'!$O$36),"")</f>
        <v/>
      </c>
      <c r="M40" s="64" t="str">
        <f>IF(AND('Mapa final'!$Y$37="Baja",'Mapa final'!$AA$37="Leve"),CONCATENATE("R5C",'Mapa final'!$O$37),"")</f>
        <v/>
      </c>
      <c r="N40" s="64" t="str">
        <f>IF(AND('Mapa final'!$Y$38="Baja",'Mapa final'!$AA$38="Leve"),CONCATENATE("R5C",'Mapa final'!$O$38),"")</f>
        <v/>
      </c>
      <c r="O40" s="65" t="str">
        <f>IF(AND('Mapa final'!$Y$39="Baja",'Mapa final'!$AA$39="Leve"),CONCATENATE("R5C",'Mapa final'!$O$39),"")</f>
        <v/>
      </c>
      <c r="P40" s="54" t="str">
        <f>IF(AND('Mapa final'!$Y$34="Baja",'Mapa final'!$AA$34="Menor"),CONCATENATE("R5C",'Mapa final'!$O$34),"")</f>
        <v/>
      </c>
      <c r="Q40" s="55" t="str">
        <f>IF(AND('Mapa final'!$Y$35="Baja",'Mapa final'!$AA$35="Menor"),CONCATENATE("R5C",'Mapa final'!$O$35),"")</f>
        <v/>
      </c>
      <c r="R40" s="55" t="str">
        <f>IF(AND('Mapa final'!$Y$36="Baja",'Mapa final'!$AA$36="Menor"),CONCATENATE("R5C",'Mapa final'!$O$36),"")</f>
        <v/>
      </c>
      <c r="S40" s="55" t="str">
        <f>IF(AND('Mapa final'!$Y$37="Baja",'Mapa final'!$AA$37="Menor"),CONCATENATE("R5C",'Mapa final'!$O$37),"")</f>
        <v/>
      </c>
      <c r="T40" s="55" t="str">
        <f>IF(AND('Mapa final'!$Y$38="Baja",'Mapa final'!$AA$38="Menor"),CONCATENATE("R5C",'Mapa final'!$O$38),"")</f>
        <v/>
      </c>
      <c r="U40" s="56" t="str">
        <f>IF(AND('Mapa final'!$Y$39="Baja",'Mapa final'!$AA$39="Menor"),CONCATENATE("R5C",'Mapa final'!$O$39),"")</f>
        <v/>
      </c>
      <c r="V40" s="54" t="str">
        <f>IF(AND('Mapa final'!$Y$34="Baja",'Mapa final'!$AA$34="Moderado"),CONCATENATE("R5C",'Mapa final'!$O$34),"")</f>
        <v/>
      </c>
      <c r="W40" s="55" t="str">
        <f>IF(AND('Mapa final'!$Y$35="Baja",'Mapa final'!$AA$35="Moderado"),CONCATENATE("R5C",'Mapa final'!$O$35),"")</f>
        <v/>
      </c>
      <c r="X40" s="55" t="str">
        <f>IF(AND('Mapa final'!$Y$36="Baja",'Mapa final'!$AA$36="Moderado"),CONCATENATE("R5C",'Mapa final'!$O$36),"")</f>
        <v/>
      </c>
      <c r="Y40" s="55" t="str">
        <f>IF(AND('Mapa final'!$Y$37="Baja",'Mapa final'!$AA$37="Moderado"),CONCATENATE("R5C",'Mapa final'!$O$37),"")</f>
        <v/>
      </c>
      <c r="Z40" s="55" t="str">
        <f>IF(AND('Mapa final'!$Y$38="Baja",'Mapa final'!$AA$38="Moderado"),CONCATENATE("R5C",'Mapa final'!$O$38),"")</f>
        <v/>
      </c>
      <c r="AA40" s="56" t="str">
        <f>IF(AND('Mapa final'!$Y$39="Baja",'Mapa final'!$AA$39="Moderado"),CONCATENATE("R5C",'Mapa final'!$O$39),"")</f>
        <v/>
      </c>
      <c r="AB40" s="38" t="str">
        <f>IF(AND('Mapa final'!$Y$34="Baja",'Mapa final'!$AA$34="Mayor"),CONCATENATE("R5C",'Mapa final'!$O$34),"")</f>
        <v/>
      </c>
      <c r="AC40" s="39" t="str">
        <f>IF(AND('Mapa final'!$Y$35="Baja",'Mapa final'!$AA$35="Mayor"),CONCATENATE("R5C",'Mapa final'!$O$35),"")</f>
        <v/>
      </c>
      <c r="AD40" s="44" t="str">
        <f>IF(AND('Mapa final'!$Y$36="Baja",'Mapa final'!$AA$36="Mayor"),CONCATENATE("R5C",'Mapa final'!$O$36),"")</f>
        <v/>
      </c>
      <c r="AE40" s="44" t="str">
        <f>IF(AND('Mapa final'!$Y$37="Baja",'Mapa final'!$AA$37="Mayor"),CONCATENATE("R5C",'Mapa final'!$O$37),"")</f>
        <v/>
      </c>
      <c r="AF40" s="44" t="str">
        <f>IF(AND('Mapa final'!$Y$38="Baja",'Mapa final'!$AA$38="Mayor"),CONCATENATE("R5C",'Mapa final'!$O$38),"")</f>
        <v/>
      </c>
      <c r="AG40" s="40" t="str">
        <f>IF(AND('Mapa final'!$Y$39="Baja",'Mapa final'!$AA$39="Mayor"),CONCATENATE("R5C",'Mapa final'!$O$39),"")</f>
        <v/>
      </c>
      <c r="AH40" s="41" t="str">
        <f>IF(AND('Mapa final'!$Y$34="Baja",'Mapa final'!$AA$34="Catastrófico"),CONCATENATE("R5C",'Mapa final'!$O$34),"")</f>
        <v/>
      </c>
      <c r="AI40" s="42" t="str">
        <f>IF(AND('Mapa final'!$Y$35="Baja",'Mapa final'!$AA$35="Catastrófico"),CONCATENATE("R5C",'Mapa final'!$O$35),"")</f>
        <v/>
      </c>
      <c r="AJ40" s="42" t="str">
        <f>IF(AND('Mapa final'!$Y$36="Baja",'Mapa final'!$AA$36="Catastrófico"),CONCATENATE("R5C",'Mapa final'!$O$36),"")</f>
        <v/>
      </c>
      <c r="AK40" s="42" t="str">
        <f>IF(AND('Mapa final'!$Y$37="Baja",'Mapa final'!$AA$37="Catastrófico"),CONCATENATE("R5C",'Mapa final'!$O$37),"")</f>
        <v/>
      </c>
      <c r="AL40" s="42" t="str">
        <f>IF(AND('Mapa final'!$Y$38="Baja",'Mapa final'!$AA$38="Catastrófico"),CONCATENATE("R5C",'Mapa final'!$O$38),"")</f>
        <v/>
      </c>
      <c r="AM40" s="43" t="str">
        <f>IF(AND('Mapa final'!$Y$39="Baja",'Mapa final'!$AA$39="Catastrófico"),CONCATENATE("R5C",'Mapa final'!$O$39),"")</f>
        <v/>
      </c>
      <c r="AN40" s="70"/>
      <c r="AO40" s="648"/>
      <c r="AP40" s="649"/>
      <c r="AQ40" s="649"/>
      <c r="AR40" s="649"/>
      <c r="AS40" s="649"/>
      <c r="AT40" s="65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row>
    <row r="41" spans="1:80" ht="15" customHeight="1" x14ac:dyDescent="0.35">
      <c r="A41" s="70"/>
      <c r="B41" s="575"/>
      <c r="C41" s="575"/>
      <c r="D41" s="576"/>
      <c r="E41" s="616"/>
      <c r="F41" s="617"/>
      <c r="G41" s="617"/>
      <c r="H41" s="617"/>
      <c r="I41" s="633"/>
      <c r="J41" s="63" t="str">
        <f>IF(AND('Mapa final'!$Y$40="Baja",'Mapa final'!$AA$40="Leve"),CONCATENATE("R6C",'Mapa final'!$O$40),"")</f>
        <v/>
      </c>
      <c r="K41" s="64" t="str">
        <f>IF(AND('Mapa final'!$Y$41="Baja",'Mapa final'!$AA$41="Leve"),CONCATENATE("R6C",'Mapa final'!$O$41),"")</f>
        <v/>
      </c>
      <c r="L41" s="64" t="str">
        <f>IF(AND('Mapa final'!$Y$42="Baja",'Mapa final'!$AA$42="Leve"),CONCATENATE("R6C",'Mapa final'!$O$42),"")</f>
        <v/>
      </c>
      <c r="M41" s="64" t="str">
        <f>IF(AND('Mapa final'!$Y$43="Baja",'Mapa final'!$AA$43="Leve"),CONCATENATE("R6C",'Mapa final'!$O$43),"")</f>
        <v/>
      </c>
      <c r="N41" s="64" t="str">
        <f>IF(AND('Mapa final'!$Y$44="Baja",'Mapa final'!$AA$44="Leve"),CONCATENATE("R6C",'Mapa final'!$O$44),"")</f>
        <v/>
      </c>
      <c r="O41" s="65" t="str">
        <f>IF(AND('Mapa final'!$Y$45="Baja",'Mapa final'!$AA$45="Leve"),CONCATENATE("R6C",'Mapa final'!$O$45),"")</f>
        <v/>
      </c>
      <c r="P41" s="54" t="str">
        <f>IF(AND('Mapa final'!$Y$40="Baja",'Mapa final'!$AA$40="Menor"),CONCATENATE("R6C",'Mapa final'!$O$40),"")</f>
        <v/>
      </c>
      <c r="Q41" s="55" t="str">
        <f>IF(AND('Mapa final'!$Y$41="Baja",'Mapa final'!$AA$41="Menor"),CONCATENATE("R6C",'Mapa final'!$O$41),"")</f>
        <v/>
      </c>
      <c r="R41" s="55" t="str">
        <f>IF(AND('Mapa final'!$Y$42="Baja",'Mapa final'!$AA$42="Menor"),CONCATENATE("R6C",'Mapa final'!$O$42),"")</f>
        <v/>
      </c>
      <c r="S41" s="55" t="str">
        <f>IF(AND('Mapa final'!$Y$43="Baja",'Mapa final'!$AA$43="Menor"),CONCATENATE("R6C",'Mapa final'!$O$43),"")</f>
        <v/>
      </c>
      <c r="T41" s="55" t="str">
        <f>IF(AND('Mapa final'!$Y$44="Baja",'Mapa final'!$AA$44="Menor"),CONCATENATE("R6C",'Mapa final'!$O$44),"")</f>
        <v/>
      </c>
      <c r="U41" s="56" t="str">
        <f>IF(AND('Mapa final'!$Y$45="Baja",'Mapa final'!$AA$45="Menor"),CONCATENATE("R6C",'Mapa final'!$O$45),"")</f>
        <v/>
      </c>
      <c r="V41" s="54" t="str">
        <f>IF(AND('Mapa final'!$Y$40="Baja",'Mapa final'!$AA$40="Moderado"),CONCATENATE("R6C",'Mapa final'!$O$40),"")</f>
        <v/>
      </c>
      <c r="W41" s="55" t="str">
        <f>IF(AND('Mapa final'!$Y$41="Baja",'Mapa final'!$AA$41="Moderado"),CONCATENATE("R6C",'Mapa final'!$O$41),"")</f>
        <v/>
      </c>
      <c r="X41" s="55" t="str">
        <f>IF(AND('Mapa final'!$Y$42="Baja",'Mapa final'!$AA$42="Moderado"),CONCATENATE("R6C",'Mapa final'!$O$42),"")</f>
        <v/>
      </c>
      <c r="Y41" s="55" t="str">
        <f>IF(AND('Mapa final'!$Y$43="Baja",'Mapa final'!$AA$43="Moderado"),CONCATENATE("R6C",'Mapa final'!$O$43),"")</f>
        <v/>
      </c>
      <c r="Z41" s="55" t="str">
        <f>IF(AND('Mapa final'!$Y$44="Baja",'Mapa final'!$AA$44="Moderado"),CONCATENATE("R6C",'Mapa final'!$O$44),"")</f>
        <v/>
      </c>
      <c r="AA41" s="56" t="str">
        <f>IF(AND('Mapa final'!$Y$45="Baja",'Mapa final'!$AA$45="Moderado"),CONCATENATE("R6C",'Mapa final'!$O$45),"")</f>
        <v/>
      </c>
      <c r="AB41" s="38" t="str">
        <f>IF(AND('Mapa final'!$Y$40="Baja",'Mapa final'!$AA$40="Mayor"),CONCATENATE("R6C",'Mapa final'!$O$40),"")</f>
        <v/>
      </c>
      <c r="AC41" s="39" t="str">
        <f>IF(AND('Mapa final'!$Y$41="Baja",'Mapa final'!$AA$41="Mayor"),CONCATENATE("R6C",'Mapa final'!$O$41),"")</f>
        <v/>
      </c>
      <c r="AD41" s="44" t="str">
        <f>IF(AND('Mapa final'!$Y$42="Baja",'Mapa final'!$AA$42="Mayor"),CONCATENATE("R6C",'Mapa final'!$O$42),"")</f>
        <v/>
      </c>
      <c r="AE41" s="44" t="str">
        <f>IF(AND('Mapa final'!$Y$43="Baja",'Mapa final'!$AA$43="Mayor"),CONCATENATE("R6C",'Mapa final'!$O$43),"")</f>
        <v/>
      </c>
      <c r="AF41" s="44" t="str">
        <f>IF(AND('Mapa final'!$Y$44="Baja",'Mapa final'!$AA$44="Mayor"),CONCATENATE("R6C",'Mapa final'!$O$44),"")</f>
        <v/>
      </c>
      <c r="AG41" s="40" t="str">
        <f>IF(AND('Mapa final'!$Y$45="Baja",'Mapa final'!$AA$45="Mayor"),CONCATENATE("R6C",'Mapa final'!$O$45),"")</f>
        <v/>
      </c>
      <c r="AH41" s="41" t="str">
        <f>IF(AND('Mapa final'!$Y$40="Baja",'Mapa final'!$AA$40="Catastrófico"),CONCATENATE("R6C",'Mapa final'!$O$40),"")</f>
        <v/>
      </c>
      <c r="AI41" s="42" t="str">
        <f>IF(AND('Mapa final'!$Y$41="Baja",'Mapa final'!$AA$41="Catastrófico"),CONCATENATE("R6C",'Mapa final'!$O$41),"")</f>
        <v/>
      </c>
      <c r="AJ41" s="42" t="str">
        <f>IF(AND('Mapa final'!$Y$42="Baja",'Mapa final'!$AA$42="Catastrófico"),CONCATENATE("R6C",'Mapa final'!$O$42),"")</f>
        <v/>
      </c>
      <c r="AK41" s="42" t="str">
        <f>IF(AND('Mapa final'!$Y$43="Baja",'Mapa final'!$AA$43="Catastrófico"),CONCATENATE("R6C",'Mapa final'!$O$43),"")</f>
        <v/>
      </c>
      <c r="AL41" s="42" t="str">
        <f>IF(AND('Mapa final'!$Y$44="Baja",'Mapa final'!$AA$44="Catastrófico"),CONCATENATE("R6C",'Mapa final'!$O$44),"")</f>
        <v/>
      </c>
      <c r="AM41" s="43" t="str">
        <f>IF(AND('Mapa final'!$Y$45="Baja",'Mapa final'!$AA$45="Catastrófico"),CONCATENATE("R6C",'Mapa final'!$O$45),"")</f>
        <v/>
      </c>
      <c r="AN41" s="70"/>
      <c r="AO41" s="648"/>
      <c r="AP41" s="649"/>
      <c r="AQ41" s="649"/>
      <c r="AR41" s="649"/>
      <c r="AS41" s="649"/>
      <c r="AT41" s="65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row>
    <row r="42" spans="1:80" ht="15" customHeight="1" x14ac:dyDescent="0.35">
      <c r="A42" s="70"/>
      <c r="B42" s="575"/>
      <c r="C42" s="575"/>
      <c r="D42" s="576"/>
      <c r="E42" s="616"/>
      <c r="F42" s="617"/>
      <c r="G42" s="617"/>
      <c r="H42" s="617"/>
      <c r="I42" s="633"/>
      <c r="J42" s="63" t="str">
        <f>IF(AND('Mapa final'!$Y$46="Baja",'Mapa final'!$AA$46="Leve"),CONCATENATE("R7C",'Mapa final'!$O$46),"")</f>
        <v/>
      </c>
      <c r="K42" s="64" t="str">
        <f>IF(AND('Mapa final'!$Y$47="Baja",'Mapa final'!$AA$47="Leve"),CONCATENATE("R7C",'Mapa final'!$O$47),"")</f>
        <v/>
      </c>
      <c r="L42" s="64" t="str">
        <f>IF(AND('Mapa final'!$Y$48="Baja",'Mapa final'!$AA$48="Leve"),CONCATENATE("R7C",'Mapa final'!$O$48),"")</f>
        <v/>
      </c>
      <c r="M42" s="64" t="str">
        <f>IF(AND('Mapa final'!$Y$49="Baja",'Mapa final'!$AA$49="Leve"),CONCATENATE("R7C",'Mapa final'!$O$49),"")</f>
        <v/>
      </c>
      <c r="N42" s="64" t="str">
        <f>IF(AND('Mapa final'!$Y$50="Baja",'Mapa final'!$AA$50="Leve"),CONCATENATE("R7C",'Mapa final'!$O$50),"")</f>
        <v/>
      </c>
      <c r="O42" s="65" t="str">
        <f>IF(AND('Mapa final'!$Y$51="Baja",'Mapa final'!$AA$51="Leve"),CONCATENATE("R7C",'Mapa final'!$O$51),"")</f>
        <v/>
      </c>
      <c r="P42" s="54" t="str">
        <f>IF(AND('Mapa final'!$Y$46="Baja",'Mapa final'!$AA$46="Menor"),CONCATENATE("R7C",'Mapa final'!$O$46),"")</f>
        <v/>
      </c>
      <c r="Q42" s="55" t="str">
        <f>IF(AND('Mapa final'!$Y$47="Baja",'Mapa final'!$AA$47="Menor"),CONCATENATE("R7C",'Mapa final'!$O$47),"")</f>
        <v/>
      </c>
      <c r="R42" s="55" t="str">
        <f>IF(AND('Mapa final'!$Y$48="Baja",'Mapa final'!$AA$48="Menor"),CONCATENATE("R7C",'Mapa final'!$O$48),"")</f>
        <v/>
      </c>
      <c r="S42" s="55" t="str">
        <f>IF(AND('Mapa final'!$Y$49="Baja",'Mapa final'!$AA$49="Menor"),CONCATENATE("R7C",'Mapa final'!$O$49),"")</f>
        <v/>
      </c>
      <c r="T42" s="55" t="str">
        <f>IF(AND('Mapa final'!$Y$50="Baja",'Mapa final'!$AA$50="Menor"),CONCATENATE("R7C",'Mapa final'!$O$50),"")</f>
        <v/>
      </c>
      <c r="U42" s="56" t="str">
        <f>IF(AND('Mapa final'!$Y$51="Baja",'Mapa final'!$AA$51="Menor"),CONCATENATE("R7C",'Mapa final'!$O$51),"")</f>
        <v/>
      </c>
      <c r="V42" s="54" t="str">
        <f>IF(AND('Mapa final'!$Y$46="Baja",'Mapa final'!$AA$46="Moderado"),CONCATENATE("R7C",'Mapa final'!$O$46),"")</f>
        <v/>
      </c>
      <c r="W42" s="55" t="str">
        <f>IF(AND('Mapa final'!$Y$47="Baja",'Mapa final'!$AA$47="Moderado"),CONCATENATE("R7C",'Mapa final'!$O$47),"")</f>
        <v/>
      </c>
      <c r="X42" s="55" t="str">
        <f>IF(AND('Mapa final'!$Y$48="Baja",'Mapa final'!$AA$48="Moderado"),CONCATENATE("R7C",'Mapa final'!$O$48),"")</f>
        <v/>
      </c>
      <c r="Y42" s="55" t="str">
        <f>IF(AND('Mapa final'!$Y$49="Baja",'Mapa final'!$AA$49="Moderado"),CONCATENATE("R7C",'Mapa final'!$O$49),"")</f>
        <v/>
      </c>
      <c r="Z42" s="55" t="str">
        <f>IF(AND('Mapa final'!$Y$50="Baja",'Mapa final'!$AA$50="Moderado"),CONCATENATE("R7C",'Mapa final'!$O$50),"")</f>
        <v/>
      </c>
      <c r="AA42" s="56" t="str">
        <f>IF(AND('Mapa final'!$Y$51="Baja",'Mapa final'!$AA$51="Moderado"),CONCATENATE("R7C",'Mapa final'!$O$51),"")</f>
        <v/>
      </c>
      <c r="AB42" s="38" t="str">
        <f>IF(AND('Mapa final'!$Y$46="Baja",'Mapa final'!$AA$46="Mayor"),CONCATENATE("R7C",'Mapa final'!$O$46),"")</f>
        <v/>
      </c>
      <c r="AC42" s="39" t="str">
        <f>IF(AND('Mapa final'!$Y$47="Baja",'Mapa final'!$AA$47="Mayor"),CONCATENATE("R7C",'Mapa final'!$O$47),"")</f>
        <v/>
      </c>
      <c r="AD42" s="44" t="str">
        <f>IF(AND('Mapa final'!$Y$48="Baja",'Mapa final'!$AA$48="Mayor"),CONCATENATE("R7C",'Mapa final'!$O$48),"")</f>
        <v/>
      </c>
      <c r="AE42" s="44" t="str">
        <f>IF(AND('Mapa final'!$Y$49="Baja",'Mapa final'!$AA$49="Mayor"),CONCATENATE("R7C",'Mapa final'!$O$49),"")</f>
        <v/>
      </c>
      <c r="AF42" s="44" t="str">
        <f>IF(AND('Mapa final'!$Y$50="Baja",'Mapa final'!$AA$50="Mayor"),CONCATENATE("R7C",'Mapa final'!$O$50),"")</f>
        <v/>
      </c>
      <c r="AG42" s="40" t="str">
        <f>IF(AND('Mapa final'!$Y$51="Baja",'Mapa final'!$AA$51="Mayor"),CONCATENATE("R7C",'Mapa final'!$O$51),"")</f>
        <v/>
      </c>
      <c r="AH42" s="41" t="str">
        <f>IF(AND('Mapa final'!$Y$46="Baja",'Mapa final'!$AA$46="Catastrófico"),CONCATENATE("R7C",'Mapa final'!$O$46),"")</f>
        <v/>
      </c>
      <c r="AI42" s="42" t="str">
        <f>IF(AND('Mapa final'!$Y$47="Baja",'Mapa final'!$AA$47="Catastrófico"),CONCATENATE("R7C",'Mapa final'!$O$47),"")</f>
        <v/>
      </c>
      <c r="AJ42" s="42" t="str">
        <f>IF(AND('Mapa final'!$Y$48="Baja",'Mapa final'!$AA$48="Catastrófico"),CONCATENATE("R7C",'Mapa final'!$O$48),"")</f>
        <v/>
      </c>
      <c r="AK42" s="42" t="str">
        <f>IF(AND('Mapa final'!$Y$49="Baja",'Mapa final'!$AA$49="Catastrófico"),CONCATENATE("R7C",'Mapa final'!$O$49),"")</f>
        <v/>
      </c>
      <c r="AL42" s="42" t="str">
        <f>IF(AND('Mapa final'!$Y$50="Baja",'Mapa final'!$AA$50="Catastrófico"),CONCATENATE("R7C",'Mapa final'!$O$50),"")</f>
        <v/>
      </c>
      <c r="AM42" s="43" t="str">
        <f>IF(AND('Mapa final'!$Y$51="Baja",'Mapa final'!$AA$51="Catastrófico"),CONCATENATE("R7C",'Mapa final'!$O$51),"")</f>
        <v/>
      </c>
      <c r="AN42" s="70"/>
      <c r="AO42" s="648"/>
      <c r="AP42" s="649"/>
      <c r="AQ42" s="649"/>
      <c r="AR42" s="649"/>
      <c r="AS42" s="649"/>
      <c r="AT42" s="65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row>
    <row r="43" spans="1:80" ht="15" customHeight="1" x14ac:dyDescent="0.35">
      <c r="A43" s="70"/>
      <c r="B43" s="575"/>
      <c r="C43" s="575"/>
      <c r="D43" s="576"/>
      <c r="E43" s="616"/>
      <c r="F43" s="617"/>
      <c r="G43" s="617"/>
      <c r="H43" s="617"/>
      <c r="I43" s="633"/>
      <c r="J43" s="63" t="str">
        <f>IF(AND('Mapa final'!$Y$52="Baja",'Mapa final'!$AA$52="Leve"),CONCATENATE("R8C",'Mapa final'!$O$52),"")</f>
        <v/>
      </c>
      <c r="K43" s="64" t="str">
        <f>IF(AND('Mapa final'!$Y$53="Baja",'Mapa final'!$AA$53="Leve"),CONCATENATE("R8C",'Mapa final'!$O$53),"")</f>
        <v/>
      </c>
      <c r="L43" s="64" t="str">
        <f>IF(AND('Mapa final'!$Y$54="Baja",'Mapa final'!$AA$54="Leve"),CONCATENATE("R8C",'Mapa final'!$O$54),"")</f>
        <v/>
      </c>
      <c r="M43" s="64" t="str">
        <f>IF(AND('Mapa final'!$Y$55="Baja",'Mapa final'!$AA$55="Leve"),CONCATENATE("R8C",'Mapa final'!$O$55),"")</f>
        <v/>
      </c>
      <c r="N43" s="64" t="str">
        <f>IF(AND('Mapa final'!$Y$56="Baja",'Mapa final'!$AA$56="Leve"),CONCATENATE("R8C",'Mapa final'!$O$56),"")</f>
        <v/>
      </c>
      <c r="O43" s="65" t="str">
        <f>IF(AND('Mapa final'!$Y$57="Baja",'Mapa final'!$AA$57="Leve"),CONCATENATE("R8C",'Mapa final'!$O$57),"")</f>
        <v/>
      </c>
      <c r="P43" s="54" t="str">
        <f>IF(AND('Mapa final'!$Y$52="Baja",'Mapa final'!$AA$52="Menor"),CONCATENATE("R8C",'Mapa final'!$O$52),"")</f>
        <v/>
      </c>
      <c r="Q43" s="55" t="str">
        <f>IF(AND('Mapa final'!$Y$53="Baja",'Mapa final'!$AA$53="Menor"),CONCATENATE("R8C",'Mapa final'!$O$53),"")</f>
        <v/>
      </c>
      <c r="R43" s="55" t="str">
        <f>IF(AND('Mapa final'!$Y$54="Baja",'Mapa final'!$AA$54="Menor"),CONCATENATE("R8C",'Mapa final'!$O$54),"")</f>
        <v/>
      </c>
      <c r="S43" s="55" t="str">
        <f>IF(AND('Mapa final'!$Y$55="Baja",'Mapa final'!$AA$55="Menor"),CONCATENATE("R8C",'Mapa final'!$O$55),"")</f>
        <v/>
      </c>
      <c r="T43" s="55" t="str">
        <f>IF(AND('Mapa final'!$Y$56="Baja",'Mapa final'!$AA$56="Menor"),CONCATENATE("R8C",'Mapa final'!$O$56),"")</f>
        <v/>
      </c>
      <c r="U43" s="56" t="str">
        <f>IF(AND('Mapa final'!$Y$57="Baja",'Mapa final'!$AA$57="Menor"),CONCATENATE("R8C",'Mapa final'!$O$57),"")</f>
        <v/>
      </c>
      <c r="V43" s="54" t="str">
        <f>IF(AND('Mapa final'!$Y$52="Baja",'Mapa final'!$AA$52="Moderado"),CONCATENATE("R8C",'Mapa final'!$O$52),"")</f>
        <v/>
      </c>
      <c r="W43" s="55" t="str">
        <f>IF(AND('Mapa final'!$Y$53="Baja",'Mapa final'!$AA$53="Moderado"),CONCATENATE("R8C",'Mapa final'!$O$53),"")</f>
        <v/>
      </c>
      <c r="X43" s="55" t="str">
        <f>IF(AND('Mapa final'!$Y$54="Baja",'Mapa final'!$AA$54="Moderado"),CONCATENATE("R8C",'Mapa final'!$O$54),"")</f>
        <v/>
      </c>
      <c r="Y43" s="55" t="str">
        <f>IF(AND('Mapa final'!$Y$55="Baja",'Mapa final'!$AA$55="Moderado"),CONCATENATE("R8C",'Mapa final'!$O$55),"")</f>
        <v/>
      </c>
      <c r="Z43" s="55" t="str">
        <f>IF(AND('Mapa final'!$Y$56="Baja",'Mapa final'!$AA$56="Moderado"),CONCATENATE("R8C",'Mapa final'!$O$56),"")</f>
        <v/>
      </c>
      <c r="AA43" s="56" t="str">
        <f>IF(AND('Mapa final'!$Y$57="Baja",'Mapa final'!$AA$57="Moderado"),CONCATENATE("R8C",'Mapa final'!$O$57),"")</f>
        <v/>
      </c>
      <c r="AB43" s="38" t="str">
        <f>IF(AND('Mapa final'!$Y$52="Baja",'Mapa final'!$AA$52="Mayor"),CONCATENATE("R8C",'Mapa final'!$O$52),"")</f>
        <v/>
      </c>
      <c r="AC43" s="39" t="str">
        <f>IF(AND('Mapa final'!$Y$53="Baja",'Mapa final'!$AA$53="Mayor"),CONCATENATE("R8C",'Mapa final'!$O$53),"")</f>
        <v/>
      </c>
      <c r="AD43" s="44" t="str">
        <f>IF(AND('Mapa final'!$Y$54="Baja",'Mapa final'!$AA$54="Mayor"),CONCATENATE("R8C",'Mapa final'!$O$54),"")</f>
        <v/>
      </c>
      <c r="AE43" s="44" t="str">
        <f>IF(AND('Mapa final'!$Y$55="Baja",'Mapa final'!$AA$55="Mayor"),CONCATENATE("R8C",'Mapa final'!$O$55),"")</f>
        <v/>
      </c>
      <c r="AF43" s="44" t="str">
        <f>IF(AND('Mapa final'!$Y$56="Baja",'Mapa final'!$AA$56="Mayor"),CONCATENATE("R8C",'Mapa final'!$O$56),"")</f>
        <v/>
      </c>
      <c r="AG43" s="40" t="str">
        <f>IF(AND('Mapa final'!$Y$57="Baja",'Mapa final'!$AA$57="Mayor"),CONCATENATE("R8C",'Mapa final'!$O$57),"")</f>
        <v/>
      </c>
      <c r="AH43" s="41" t="str">
        <f>IF(AND('Mapa final'!$Y$52="Baja",'Mapa final'!$AA$52="Catastrófico"),CONCATENATE("R8C",'Mapa final'!$O$52),"")</f>
        <v/>
      </c>
      <c r="AI43" s="42" t="str">
        <f>IF(AND('Mapa final'!$Y$53="Baja",'Mapa final'!$AA$53="Catastrófico"),CONCATENATE("R8C",'Mapa final'!$O$53),"")</f>
        <v/>
      </c>
      <c r="AJ43" s="42" t="str">
        <f>IF(AND('Mapa final'!$Y$54="Baja",'Mapa final'!$AA$54="Catastrófico"),CONCATENATE("R8C",'Mapa final'!$O$54),"")</f>
        <v/>
      </c>
      <c r="AK43" s="42" t="str">
        <f>IF(AND('Mapa final'!$Y$55="Baja",'Mapa final'!$AA$55="Catastrófico"),CONCATENATE("R8C",'Mapa final'!$O$55),"")</f>
        <v/>
      </c>
      <c r="AL43" s="42" t="str">
        <f>IF(AND('Mapa final'!$Y$56="Baja",'Mapa final'!$AA$56="Catastrófico"),CONCATENATE("R8C",'Mapa final'!$O$56),"")</f>
        <v/>
      </c>
      <c r="AM43" s="43" t="str">
        <f>IF(AND('Mapa final'!$Y$57="Baja",'Mapa final'!$AA$57="Catastrófico"),CONCATENATE("R8C",'Mapa final'!$O$57),"")</f>
        <v/>
      </c>
      <c r="AN43" s="70"/>
      <c r="AO43" s="648"/>
      <c r="AP43" s="649"/>
      <c r="AQ43" s="649"/>
      <c r="AR43" s="649"/>
      <c r="AS43" s="649"/>
      <c r="AT43" s="65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row>
    <row r="44" spans="1:80" ht="15" customHeight="1" x14ac:dyDescent="0.35">
      <c r="A44" s="70"/>
      <c r="B44" s="575"/>
      <c r="C44" s="575"/>
      <c r="D44" s="576"/>
      <c r="E44" s="616"/>
      <c r="F44" s="617"/>
      <c r="G44" s="617"/>
      <c r="H44" s="617"/>
      <c r="I44" s="633"/>
      <c r="J44" s="63" t="str">
        <f>IF(AND('Mapa final'!$Y$58="Baja",'Mapa final'!$AA$58="Leve"),CONCATENATE("R9C",'Mapa final'!$O$58),"")</f>
        <v/>
      </c>
      <c r="K44" s="64" t="str">
        <f>IF(AND('Mapa final'!$Y$59="Baja",'Mapa final'!$AA$59="Leve"),CONCATENATE("R9C",'Mapa final'!$O$59),"")</f>
        <v/>
      </c>
      <c r="L44" s="64" t="str">
        <f>IF(AND('Mapa final'!$Y$60="Baja",'Mapa final'!$AA$60="Leve"),CONCATENATE("R9C",'Mapa final'!$O$60),"")</f>
        <v/>
      </c>
      <c r="M44" s="64" t="str">
        <f>IF(AND('Mapa final'!$Y$61="Baja",'Mapa final'!$AA$61="Leve"),CONCATENATE("R9C",'Mapa final'!$O$61),"")</f>
        <v/>
      </c>
      <c r="N44" s="64" t="str">
        <f>IF(AND('Mapa final'!$Y$62="Baja",'Mapa final'!$AA$62="Leve"),CONCATENATE("R9C",'Mapa final'!$O$62),"")</f>
        <v/>
      </c>
      <c r="O44" s="65" t="str">
        <f>IF(AND('Mapa final'!$Y$63="Baja",'Mapa final'!$AA$63="Leve"),CONCATENATE("R9C",'Mapa final'!$O$63),"")</f>
        <v/>
      </c>
      <c r="P44" s="54" t="str">
        <f>IF(AND('Mapa final'!$Y$58="Baja",'Mapa final'!$AA$58="Menor"),CONCATENATE("R9C",'Mapa final'!$O$58),"")</f>
        <v/>
      </c>
      <c r="Q44" s="55" t="str">
        <f>IF(AND('Mapa final'!$Y$59="Baja",'Mapa final'!$AA$59="Menor"),CONCATENATE("R9C",'Mapa final'!$O$59),"")</f>
        <v/>
      </c>
      <c r="R44" s="55" t="str">
        <f>IF(AND('Mapa final'!$Y$60="Baja",'Mapa final'!$AA$60="Menor"),CONCATENATE("R9C",'Mapa final'!$O$60),"")</f>
        <v/>
      </c>
      <c r="S44" s="55" t="str">
        <f>IF(AND('Mapa final'!$Y$61="Baja",'Mapa final'!$AA$61="Menor"),CONCATENATE("R9C",'Mapa final'!$O$61),"")</f>
        <v/>
      </c>
      <c r="T44" s="55" t="str">
        <f>IF(AND('Mapa final'!$Y$62="Baja",'Mapa final'!$AA$62="Menor"),CONCATENATE("R9C",'Mapa final'!$O$62),"")</f>
        <v/>
      </c>
      <c r="U44" s="56" t="str">
        <f>IF(AND('Mapa final'!$Y$63="Baja",'Mapa final'!$AA$63="Menor"),CONCATENATE("R9C",'Mapa final'!$O$63),"")</f>
        <v/>
      </c>
      <c r="V44" s="54" t="str">
        <f>IF(AND('Mapa final'!$Y$58="Baja",'Mapa final'!$AA$58="Moderado"),CONCATENATE("R9C",'Mapa final'!$O$58),"")</f>
        <v/>
      </c>
      <c r="W44" s="55" t="str">
        <f>IF(AND('Mapa final'!$Y$59="Baja",'Mapa final'!$AA$59="Moderado"),CONCATENATE("R9C",'Mapa final'!$O$59),"")</f>
        <v/>
      </c>
      <c r="X44" s="55" t="str">
        <f>IF(AND('Mapa final'!$Y$60="Baja",'Mapa final'!$AA$60="Moderado"),CONCATENATE("R9C",'Mapa final'!$O$60),"")</f>
        <v/>
      </c>
      <c r="Y44" s="55" t="str">
        <f>IF(AND('Mapa final'!$Y$61="Baja",'Mapa final'!$AA$61="Moderado"),CONCATENATE("R9C",'Mapa final'!$O$61),"")</f>
        <v/>
      </c>
      <c r="Z44" s="55" t="str">
        <f>IF(AND('Mapa final'!$Y$62="Baja",'Mapa final'!$AA$62="Moderado"),CONCATENATE("R9C",'Mapa final'!$O$62),"")</f>
        <v/>
      </c>
      <c r="AA44" s="56" t="str">
        <f>IF(AND('Mapa final'!$Y$63="Baja",'Mapa final'!$AA$63="Moderado"),CONCATENATE("R9C",'Mapa final'!$O$63),"")</f>
        <v/>
      </c>
      <c r="AB44" s="38" t="str">
        <f>IF(AND('Mapa final'!$Y$58="Baja",'Mapa final'!$AA$58="Mayor"),CONCATENATE("R9C",'Mapa final'!$O$58),"")</f>
        <v/>
      </c>
      <c r="AC44" s="39" t="str">
        <f>IF(AND('Mapa final'!$Y$59="Baja",'Mapa final'!$AA$59="Mayor"),CONCATENATE("R9C",'Mapa final'!$O$59),"")</f>
        <v/>
      </c>
      <c r="AD44" s="44" t="str">
        <f>IF(AND('Mapa final'!$Y$60="Baja",'Mapa final'!$AA$60="Mayor"),CONCATENATE("R9C",'Mapa final'!$O$60),"")</f>
        <v/>
      </c>
      <c r="AE44" s="44" t="str">
        <f>IF(AND('Mapa final'!$Y$61="Baja",'Mapa final'!$AA$61="Mayor"),CONCATENATE("R9C",'Mapa final'!$O$61),"")</f>
        <v/>
      </c>
      <c r="AF44" s="44" t="str">
        <f>IF(AND('Mapa final'!$Y$62="Baja",'Mapa final'!$AA$62="Mayor"),CONCATENATE("R9C",'Mapa final'!$O$62),"")</f>
        <v/>
      </c>
      <c r="AG44" s="40" t="str">
        <f>IF(AND('Mapa final'!$Y$63="Baja",'Mapa final'!$AA$63="Mayor"),CONCATENATE("R9C",'Mapa final'!$O$63),"")</f>
        <v/>
      </c>
      <c r="AH44" s="41" t="str">
        <f>IF(AND('Mapa final'!$Y$58="Baja",'Mapa final'!$AA$58="Catastrófico"),CONCATENATE("R9C",'Mapa final'!$O$58),"")</f>
        <v/>
      </c>
      <c r="AI44" s="42" t="str">
        <f>IF(AND('Mapa final'!$Y$59="Baja",'Mapa final'!$AA$59="Catastrófico"),CONCATENATE("R9C",'Mapa final'!$O$59),"")</f>
        <v/>
      </c>
      <c r="AJ44" s="42" t="str">
        <f>IF(AND('Mapa final'!$Y$60="Baja",'Mapa final'!$AA$60="Catastrófico"),CONCATENATE("R9C",'Mapa final'!$O$60),"")</f>
        <v/>
      </c>
      <c r="AK44" s="42" t="str">
        <f>IF(AND('Mapa final'!$Y$61="Baja",'Mapa final'!$AA$61="Catastrófico"),CONCATENATE("R9C",'Mapa final'!$O$61),"")</f>
        <v/>
      </c>
      <c r="AL44" s="42" t="str">
        <f>IF(AND('Mapa final'!$Y$62="Baja",'Mapa final'!$AA$62="Catastrófico"),CONCATENATE("R9C",'Mapa final'!$O$62),"")</f>
        <v/>
      </c>
      <c r="AM44" s="43" t="str">
        <f>IF(AND('Mapa final'!$Y$63="Baja",'Mapa final'!$AA$63="Catastrófico"),CONCATENATE("R9C",'Mapa final'!$O$63),"")</f>
        <v/>
      </c>
      <c r="AN44" s="70"/>
      <c r="AO44" s="648"/>
      <c r="AP44" s="649"/>
      <c r="AQ44" s="649"/>
      <c r="AR44" s="649"/>
      <c r="AS44" s="649"/>
      <c r="AT44" s="65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row>
    <row r="45" spans="1:80" ht="15.75" customHeight="1" thickBot="1" x14ac:dyDescent="0.4">
      <c r="A45" s="70"/>
      <c r="B45" s="575"/>
      <c r="C45" s="575"/>
      <c r="D45" s="576"/>
      <c r="E45" s="619"/>
      <c r="F45" s="620"/>
      <c r="G45" s="620"/>
      <c r="H45" s="620"/>
      <c r="I45" s="620"/>
      <c r="J45" s="66" t="str">
        <f>IF(AND('Mapa final'!$Y$64="Baja",'Mapa final'!$AA$64="Leve"),CONCATENATE("R10C",'Mapa final'!$O$64),"")</f>
        <v/>
      </c>
      <c r="K45" s="67" t="str">
        <f>IF(AND('Mapa final'!$Y$65="Baja",'Mapa final'!$AA$65="Leve"),CONCATENATE("R10C",'Mapa final'!$O$65),"")</f>
        <v/>
      </c>
      <c r="L45" s="67" t="str">
        <f>IF(AND('Mapa final'!$Y$66="Baja",'Mapa final'!$AA$66="Leve"),CONCATENATE("R10C",'Mapa final'!$O$66),"")</f>
        <v/>
      </c>
      <c r="M45" s="67" t="str">
        <f>IF(AND('Mapa final'!$Y$67="Baja",'Mapa final'!$AA$67="Leve"),CONCATENATE("R10C",'Mapa final'!$O$67),"")</f>
        <v/>
      </c>
      <c r="N45" s="67" t="str">
        <f>IF(AND('Mapa final'!$Y$68="Baja",'Mapa final'!$AA$68="Leve"),CONCATENATE("R10C",'Mapa final'!$O$68),"")</f>
        <v/>
      </c>
      <c r="O45" s="68" t="str">
        <f>IF(AND('Mapa final'!$Y$69="Baja",'Mapa final'!$AA$69="Leve"),CONCATENATE("R10C",'Mapa final'!$O$69),"")</f>
        <v/>
      </c>
      <c r="P45" s="54" t="str">
        <f>IF(AND('Mapa final'!$Y$64="Baja",'Mapa final'!$AA$64="Menor"),CONCATENATE("R10C",'Mapa final'!$O$64),"")</f>
        <v/>
      </c>
      <c r="Q45" s="55" t="str">
        <f>IF(AND('Mapa final'!$Y$65="Baja",'Mapa final'!$AA$65="Menor"),CONCATENATE("R10C",'Mapa final'!$O$65),"")</f>
        <v/>
      </c>
      <c r="R45" s="55" t="str">
        <f>IF(AND('Mapa final'!$Y$66="Baja",'Mapa final'!$AA$66="Menor"),CONCATENATE("R10C",'Mapa final'!$O$66),"")</f>
        <v/>
      </c>
      <c r="S45" s="55" t="str">
        <f>IF(AND('Mapa final'!$Y$67="Baja",'Mapa final'!$AA$67="Menor"),CONCATENATE("R10C",'Mapa final'!$O$67),"")</f>
        <v/>
      </c>
      <c r="T45" s="55" t="str">
        <f>IF(AND('Mapa final'!$Y$68="Baja",'Mapa final'!$AA$68="Menor"),CONCATENATE("R10C",'Mapa final'!$O$68),"")</f>
        <v/>
      </c>
      <c r="U45" s="56" t="str">
        <f>IF(AND('Mapa final'!$Y$69="Baja",'Mapa final'!$AA$69="Menor"),CONCATENATE("R10C",'Mapa final'!$O$69),"")</f>
        <v/>
      </c>
      <c r="V45" s="57" t="str">
        <f>IF(AND('Mapa final'!$Y$64="Baja",'Mapa final'!$AA$64="Moderado"),CONCATENATE("R10C",'Mapa final'!$O$64),"")</f>
        <v/>
      </c>
      <c r="W45" s="58" t="str">
        <f>IF(AND('Mapa final'!$Y$65="Baja",'Mapa final'!$AA$65="Moderado"),CONCATENATE("R10C",'Mapa final'!$O$65),"")</f>
        <v/>
      </c>
      <c r="X45" s="58" t="str">
        <f>IF(AND('Mapa final'!$Y$66="Baja",'Mapa final'!$AA$66="Moderado"),CONCATENATE("R10C",'Mapa final'!$O$66),"")</f>
        <v/>
      </c>
      <c r="Y45" s="58" t="str">
        <f>IF(AND('Mapa final'!$Y$67="Baja",'Mapa final'!$AA$67="Moderado"),CONCATENATE("R10C",'Mapa final'!$O$67),"")</f>
        <v/>
      </c>
      <c r="Z45" s="58" t="str">
        <f>IF(AND('Mapa final'!$Y$68="Baja",'Mapa final'!$AA$68="Moderado"),CONCATENATE("R10C",'Mapa final'!$O$68),"")</f>
        <v/>
      </c>
      <c r="AA45" s="59" t="str">
        <f>IF(AND('Mapa final'!$Y$69="Baja",'Mapa final'!$AA$69="Moderado"),CONCATENATE("R10C",'Mapa final'!$O$69),"")</f>
        <v/>
      </c>
      <c r="AB45" s="45" t="str">
        <f>IF(AND('Mapa final'!$Y$64="Baja",'Mapa final'!$AA$64="Mayor"),CONCATENATE("R10C",'Mapa final'!$O$64),"")</f>
        <v/>
      </c>
      <c r="AC45" s="46" t="str">
        <f>IF(AND('Mapa final'!$Y$65="Baja",'Mapa final'!$AA$65="Mayor"),CONCATENATE("R10C",'Mapa final'!$O$65),"")</f>
        <v/>
      </c>
      <c r="AD45" s="46" t="str">
        <f>IF(AND('Mapa final'!$Y$66="Baja",'Mapa final'!$AA$66="Mayor"),CONCATENATE("R10C",'Mapa final'!$O$66),"")</f>
        <v/>
      </c>
      <c r="AE45" s="46" t="str">
        <f>IF(AND('Mapa final'!$Y$67="Baja",'Mapa final'!$AA$67="Mayor"),CONCATENATE("R10C",'Mapa final'!$O$67),"")</f>
        <v/>
      </c>
      <c r="AF45" s="46" t="str">
        <f>IF(AND('Mapa final'!$Y$68="Baja",'Mapa final'!$AA$68="Mayor"),CONCATENATE("R10C",'Mapa final'!$O$68),"")</f>
        <v/>
      </c>
      <c r="AG45" s="47" t="str">
        <f>IF(AND('Mapa final'!$Y$69="Baja",'Mapa final'!$AA$69="Mayor"),CONCATENATE("R10C",'Mapa final'!$O$69),"")</f>
        <v/>
      </c>
      <c r="AH45" s="48" t="str">
        <f>IF(AND('Mapa final'!$Y$64="Baja",'Mapa final'!$AA$64="Catastrófico"),CONCATENATE("R10C",'Mapa final'!$O$64),"")</f>
        <v/>
      </c>
      <c r="AI45" s="49" t="str">
        <f>IF(AND('Mapa final'!$Y$65="Baja",'Mapa final'!$AA$65="Catastrófico"),CONCATENATE("R10C",'Mapa final'!$O$65),"")</f>
        <v/>
      </c>
      <c r="AJ45" s="49" t="str">
        <f>IF(AND('Mapa final'!$Y$66="Baja",'Mapa final'!$AA$66="Catastrófico"),CONCATENATE("R10C",'Mapa final'!$O$66),"")</f>
        <v/>
      </c>
      <c r="AK45" s="49" t="str">
        <f>IF(AND('Mapa final'!$Y$67="Baja",'Mapa final'!$AA$67="Catastrófico"),CONCATENATE("R10C",'Mapa final'!$O$67),"")</f>
        <v/>
      </c>
      <c r="AL45" s="49" t="str">
        <f>IF(AND('Mapa final'!$Y$68="Baja",'Mapa final'!$AA$68="Catastrófico"),CONCATENATE("R10C",'Mapa final'!$O$68),"")</f>
        <v/>
      </c>
      <c r="AM45" s="50" t="str">
        <f>IF(AND('Mapa final'!$Y$69="Baja",'Mapa final'!$AA$69="Catastrófico"),CONCATENATE("R10C",'Mapa final'!$O$69),"")</f>
        <v/>
      </c>
      <c r="AN45" s="70"/>
      <c r="AO45" s="651"/>
      <c r="AP45" s="652"/>
      <c r="AQ45" s="652"/>
      <c r="AR45" s="652"/>
      <c r="AS45" s="652"/>
      <c r="AT45" s="653"/>
    </row>
    <row r="46" spans="1:80" ht="46.5" customHeight="1" x14ac:dyDescent="0.55000000000000004">
      <c r="A46" s="70"/>
      <c r="B46" s="575"/>
      <c r="C46" s="575"/>
      <c r="D46" s="576"/>
      <c r="E46" s="613" t="s">
        <v>110</v>
      </c>
      <c r="F46" s="614"/>
      <c r="G46" s="614"/>
      <c r="H46" s="614"/>
      <c r="I46" s="615"/>
      <c r="J46" s="60" t="str">
        <f>IF(AND('Mapa final'!$Y$10="Muy Baja",'Mapa final'!$AA$10="Leve"),CONCATENATE("R1C",'Mapa final'!$O$10),"")</f>
        <v/>
      </c>
      <c r="K46" s="61" t="str">
        <f>IF(AND('Mapa final'!$Y$11="Muy Baja",'Mapa final'!$AA$11="Leve"),CONCATENATE("R1C",'Mapa final'!$O$11),"")</f>
        <v/>
      </c>
      <c r="L46" s="61" t="str">
        <f>IF(AND('Mapa final'!$Y$12="Muy Baja",'Mapa final'!$AA$12="Leve"),CONCATENATE("R1C",'Mapa final'!$O$12),"")</f>
        <v/>
      </c>
      <c r="M46" s="61" t="str">
        <f>IF(AND('Mapa final'!$Y$13="Muy Baja",'Mapa final'!$AA$13="Leve"),CONCATENATE("R1C",'Mapa final'!$O$13),"")</f>
        <v/>
      </c>
      <c r="N46" s="61" t="str">
        <f>IF(AND('Mapa final'!$Y$14="Muy Baja",'Mapa final'!$AA$14="Leve"),CONCATENATE("R1C",'Mapa final'!$O$14),"")</f>
        <v/>
      </c>
      <c r="O46" s="62" t="str">
        <f>IF(AND('Mapa final'!$Y$15="Muy Baja",'Mapa final'!$AA$15="Leve"),CONCATENATE("R1C",'Mapa final'!$O$15),"")</f>
        <v/>
      </c>
      <c r="P46" s="60" t="str">
        <f>IF(AND('Mapa final'!$Y$10="Muy Baja",'Mapa final'!$AA$10="Menor"),CONCATENATE("R1C",'Mapa final'!$O$10),"")</f>
        <v/>
      </c>
      <c r="Q46" s="61" t="str">
        <f>IF(AND('Mapa final'!$Y$11="Muy Baja",'Mapa final'!$AA$11="Menor"),CONCATENATE("R1C",'Mapa final'!$O$11),"")</f>
        <v/>
      </c>
      <c r="R46" s="61" t="str">
        <f>IF(AND('Mapa final'!$Y$12="Muy Baja",'Mapa final'!$AA$12="Menor"),CONCATENATE("R1C",'Mapa final'!$O$12),"")</f>
        <v/>
      </c>
      <c r="S46" s="61" t="str">
        <f>IF(AND('Mapa final'!$Y$13="Muy Baja",'Mapa final'!$AA$13="Menor"),CONCATENATE("R1C",'Mapa final'!$O$13),"")</f>
        <v/>
      </c>
      <c r="T46" s="61" t="str">
        <f>IF(AND('Mapa final'!$Y$14="Muy Baja",'Mapa final'!$AA$14="Menor"),CONCATENATE("R1C",'Mapa final'!$O$14),"")</f>
        <v/>
      </c>
      <c r="U46" s="62" t="str">
        <f>IF(AND('Mapa final'!$Y$15="Muy Baja",'Mapa final'!$AA$15="Menor"),CONCATENATE("R1C",'Mapa final'!$O$15),"")</f>
        <v/>
      </c>
      <c r="V46" s="51" t="str">
        <f>IF(AND('Mapa final'!$Y$10="Muy Baja",'Mapa final'!$AA$10="Moderado"),CONCATENATE("R1C",'Mapa final'!$O$10),"")</f>
        <v/>
      </c>
      <c r="W46" s="69" t="str">
        <f>IF(AND('Mapa final'!$Y$11="Muy Baja",'Mapa final'!$AA$11="Moderado"),CONCATENATE("R1C",'Mapa final'!$O$11),"")</f>
        <v/>
      </c>
      <c r="X46" s="52" t="str">
        <f>IF(AND('Mapa final'!$Y$12="Muy Baja",'Mapa final'!$AA$12="Moderado"),CONCATENATE("R1C",'Mapa final'!$O$12),"")</f>
        <v/>
      </c>
      <c r="Y46" s="52" t="str">
        <f>IF(AND('Mapa final'!$Y$13="Muy Baja",'Mapa final'!$AA$13="Moderado"),CONCATENATE("R1C",'Mapa final'!$O$13),"")</f>
        <v/>
      </c>
      <c r="Z46" s="52" t="str">
        <f>IF(AND('Mapa final'!$Y$14="Muy Baja",'Mapa final'!$AA$14="Moderado"),CONCATENATE("R1C",'Mapa final'!$O$14),"")</f>
        <v/>
      </c>
      <c r="AA46" s="53" t="str">
        <f>IF(AND('Mapa final'!$Y$15="Muy Baja",'Mapa final'!$AA$15="Moderado"),CONCATENATE("R1C",'Mapa final'!$O$15),"")</f>
        <v/>
      </c>
      <c r="AB46" s="32" t="str">
        <f>IF(AND('Mapa final'!$Y$10="Muy Baja",'Mapa final'!$AA$10="Mayor"),CONCATENATE("R1C",'Mapa final'!$O$10),"")</f>
        <v/>
      </c>
      <c r="AC46" s="33" t="str">
        <f>IF(AND('Mapa final'!$Y$11="Muy Baja",'Mapa final'!$AA$11="Mayor"),CONCATENATE("R1C",'Mapa final'!$O$11),"")</f>
        <v/>
      </c>
      <c r="AD46" s="33" t="str">
        <f>IF(AND('Mapa final'!$Y$12="Muy Baja",'Mapa final'!$AA$12="Mayor"),CONCATENATE("R1C",'Mapa final'!$O$12),"")</f>
        <v/>
      </c>
      <c r="AE46" s="33" t="str">
        <f>IF(AND('Mapa final'!$Y$13="Muy Baja",'Mapa final'!$AA$13="Mayor"),CONCATENATE("R1C",'Mapa final'!$O$13),"")</f>
        <v/>
      </c>
      <c r="AF46" s="33" t="str">
        <f>IF(AND('Mapa final'!$Y$14="Muy Baja",'Mapa final'!$AA$14="Mayor"),CONCATENATE("R1C",'Mapa final'!$O$14),"")</f>
        <v/>
      </c>
      <c r="AG46" s="34" t="str">
        <f>IF(AND('Mapa final'!$Y$15="Muy Baja",'Mapa final'!$AA$15="Mayor"),CONCATENATE("R1C",'Mapa final'!$O$15),"")</f>
        <v/>
      </c>
      <c r="AH46" s="35" t="str">
        <f>IF(AND('Mapa final'!$Y$10="Muy Baja",'Mapa final'!$AA$10="Catastrófico"),CONCATENATE("R1C",'Mapa final'!$O$10),"")</f>
        <v/>
      </c>
      <c r="AI46" s="36" t="str">
        <f>IF(AND('Mapa final'!$Y$11="Muy Baja",'Mapa final'!$AA$11="Catastrófico"),CONCATENATE("R1C",'Mapa final'!$O$11),"")</f>
        <v/>
      </c>
      <c r="AJ46" s="36" t="str">
        <f>IF(AND('Mapa final'!$Y$12="Muy Baja",'Mapa final'!$AA$12="Catastrófico"),CONCATENATE("R1C",'Mapa final'!$O$12),"")</f>
        <v/>
      </c>
      <c r="AK46" s="36" t="str">
        <f>IF(AND('Mapa final'!$Y$13="Muy Baja",'Mapa final'!$AA$13="Catastrófico"),CONCATENATE("R1C",'Mapa final'!$O$13),"")</f>
        <v/>
      </c>
      <c r="AL46" s="36" t="str">
        <f>IF(AND('Mapa final'!$Y$14="Muy Baja",'Mapa final'!$AA$14="Catastrófico"),CONCATENATE("R1C",'Mapa final'!$O$14),"")</f>
        <v/>
      </c>
      <c r="AM46" s="37" t="str">
        <f>IF(AND('Mapa final'!$Y$15="Muy Baja",'Mapa final'!$AA$15="Catastrófico"),CONCATENATE("R1C",'Mapa final'!$O$15),"")</f>
        <v/>
      </c>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row>
    <row r="47" spans="1:80" ht="46.5" customHeight="1" x14ac:dyDescent="0.35">
      <c r="A47" s="70"/>
      <c r="B47" s="575"/>
      <c r="C47" s="575"/>
      <c r="D47" s="576"/>
      <c r="E47" s="632"/>
      <c r="F47" s="633"/>
      <c r="G47" s="633"/>
      <c r="H47" s="633"/>
      <c r="I47" s="618"/>
      <c r="J47" s="63" t="str">
        <f>IF(AND('Mapa final'!$Y$16="Muy Baja",'Mapa final'!$AA$16="Leve"),CONCATENATE("R2C",'Mapa final'!$O$16),"")</f>
        <v/>
      </c>
      <c r="K47" s="64" t="str">
        <f>IF(AND('Mapa final'!$Y$17="Muy Baja",'Mapa final'!$AA$17="Leve"),CONCATENATE("R2C",'Mapa final'!$O$17),"")</f>
        <v/>
      </c>
      <c r="L47" s="64" t="str">
        <f>IF(AND('Mapa final'!$Y$18="Muy Baja",'Mapa final'!$AA$18="Leve"),CONCATENATE("R2C",'Mapa final'!$O$18),"")</f>
        <v/>
      </c>
      <c r="M47" s="64" t="str">
        <f>IF(AND('Mapa final'!$Y$19="Muy Baja",'Mapa final'!$AA$19="Leve"),CONCATENATE("R2C",'Mapa final'!$O$19),"")</f>
        <v/>
      </c>
      <c r="N47" s="64" t="str">
        <f>IF(AND('Mapa final'!$Y$20="Muy Baja",'Mapa final'!$AA$20="Leve"),CONCATENATE("R2C",'Mapa final'!$O$20),"")</f>
        <v/>
      </c>
      <c r="O47" s="65" t="str">
        <f>IF(AND('Mapa final'!$Y$21="Muy Baja",'Mapa final'!$AA$21="Leve"),CONCATENATE("R2C",'Mapa final'!$O$21),"")</f>
        <v/>
      </c>
      <c r="P47" s="63" t="str">
        <f>IF(AND('Mapa final'!$Y$16="Muy Baja",'Mapa final'!$AA$16="Menor"),CONCATENATE("R2C",'Mapa final'!$O$16),"")</f>
        <v/>
      </c>
      <c r="Q47" s="64" t="str">
        <f>IF(AND('Mapa final'!$Y$17="Muy Baja",'Mapa final'!$AA$17="Menor"),CONCATENATE("R2C",'Mapa final'!$O$17),"")</f>
        <v/>
      </c>
      <c r="R47" s="64" t="str">
        <f>IF(AND('Mapa final'!$Y$18="Muy Baja",'Mapa final'!$AA$18="Menor"),CONCATENATE("R2C",'Mapa final'!$O$18),"")</f>
        <v/>
      </c>
      <c r="S47" s="64" t="str">
        <f>IF(AND('Mapa final'!$Y$19="Muy Baja",'Mapa final'!$AA$19="Menor"),CONCATENATE("R2C",'Mapa final'!$O$19),"")</f>
        <v/>
      </c>
      <c r="T47" s="64" t="str">
        <f>IF(AND('Mapa final'!$Y$20="Muy Baja",'Mapa final'!$AA$20="Menor"),CONCATENATE("R2C",'Mapa final'!$O$20),"")</f>
        <v/>
      </c>
      <c r="U47" s="65" t="str">
        <f>IF(AND('Mapa final'!$Y$21="Muy Baja",'Mapa final'!$AA$21="Menor"),CONCATENATE("R2C",'Mapa final'!$O$21),"")</f>
        <v/>
      </c>
      <c r="V47" s="54" t="str">
        <f>IF(AND('Mapa final'!$Y$16="Muy Baja",'Mapa final'!$AA$16="Moderado"),CONCATENATE("R2C",'Mapa final'!$O$16),"")</f>
        <v/>
      </c>
      <c r="W47" s="55" t="str">
        <f>IF(AND('Mapa final'!$Y$17="Muy Baja",'Mapa final'!$AA$17="Moderado"),CONCATENATE("R2C",'Mapa final'!$O$17),"")</f>
        <v/>
      </c>
      <c r="X47" s="55" t="str">
        <f>IF(AND('Mapa final'!$Y$18="Muy Baja",'Mapa final'!$AA$18="Moderado"),CONCATENATE("R2C",'Mapa final'!$O$18),"")</f>
        <v/>
      </c>
      <c r="Y47" s="55" t="str">
        <f>IF(AND('Mapa final'!$Y$19="Muy Baja",'Mapa final'!$AA$19="Moderado"),CONCATENATE("R2C",'Mapa final'!$O$19),"")</f>
        <v/>
      </c>
      <c r="Z47" s="55" t="str">
        <f>IF(AND('Mapa final'!$Y$20="Muy Baja",'Mapa final'!$AA$20="Moderado"),CONCATENATE("R2C",'Mapa final'!$O$20),"")</f>
        <v/>
      </c>
      <c r="AA47" s="56" t="str">
        <f>IF(AND('Mapa final'!$Y$21="Muy Baja",'Mapa final'!$AA$21="Moderado"),CONCATENATE("R2C",'Mapa final'!$O$21),"")</f>
        <v/>
      </c>
      <c r="AB47" s="38" t="str">
        <f>IF(AND('Mapa final'!$Y$16="Muy Baja",'Mapa final'!$AA$16="Mayor"),CONCATENATE("R2C",'Mapa final'!$O$16),"")</f>
        <v/>
      </c>
      <c r="AC47" s="39" t="str">
        <f>IF(AND('Mapa final'!$Y$17="Muy Baja",'Mapa final'!$AA$17="Mayor"),CONCATENATE("R2C",'Mapa final'!$O$17),"")</f>
        <v/>
      </c>
      <c r="AD47" s="39" t="str">
        <f>IF(AND('Mapa final'!$Y$18="Muy Baja",'Mapa final'!$AA$18="Mayor"),CONCATENATE("R2C",'Mapa final'!$O$18),"")</f>
        <v/>
      </c>
      <c r="AE47" s="39" t="str">
        <f>IF(AND('Mapa final'!$Y$19="Muy Baja",'Mapa final'!$AA$19="Mayor"),CONCATENATE("R2C",'Mapa final'!$O$19),"")</f>
        <v/>
      </c>
      <c r="AF47" s="39" t="str">
        <f>IF(AND('Mapa final'!$Y$20="Muy Baja",'Mapa final'!$AA$20="Mayor"),CONCATENATE("R2C",'Mapa final'!$O$20),"")</f>
        <v/>
      </c>
      <c r="AG47" s="40" t="str">
        <f>IF(AND('Mapa final'!$Y$21="Muy Baja",'Mapa final'!$AA$21="Mayor"),CONCATENATE("R2C",'Mapa final'!$O$21),"")</f>
        <v/>
      </c>
      <c r="AH47" s="41" t="str">
        <f>IF(AND('Mapa final'!$Y$16="Muy Baja",'Mapa final'!$AA$16="Catastrófico"),CONCATENATE("R2C",'Mapa final'!$O$16),"")</f>
        <v/>
      </c>
      <c r="AI47" s="42" t="str">
        <f>IF(AND('Mapa final'!$Y$17="Muy Baja",'Mapa final'!$AA$17="Catastrófico"),CONCATENATE("R2C",'Mapa final'!$O$17),"")</f>
        <v/>
      </c>
      <c r="AJ47" s="42" t="str">
        <f>IF(AND('Mapa final'!$Y$18="Muy Baja",'Mapa final'!$AA$18="Catastrófico"),CONCATENATE("R2C",'Mapa final'!$O$18),"")</f>
        <v/>
      </c>
      <c r="AK47" s="42" t="str">
        <f>IF(AND('Mapa final'!$Y$19="Muy Baja",'Mapa final'!$AA$19="Catastrófico"),CONCATENATE("R2C",'Mapa final'!$O$19),"")</f>
        <v/>
      </c>
      <c r="AL47" s="42" t="str">
        <f>IF(AND('Mapa final'!$Y$20="Muy Baja",'Mapa final'!$AA$20="Catastrófico"),CONCATENATE("R2C",'Mapa final'!$O$20),"")</f>
        <v/>
      </c>
      <c r="AM47" s="43" t="str">
        <f>IF(AND('Mapa final'!$Y$21="Muy Baja",'Mapa final'!$AA$21="Catastrófico"),CONCATENATE("R2C",'Mapa final'!$O$21),"")</f>
        <v/>
      </c>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ht="15" customHeight="1" x14ac:dyDescent="0.35">
      <c r="A48" s="70"/>
      <c r="B48" s="575"/>
      <c r="C48" s="575"/>
      <c r="D48" s="576"/>
      <c r="E48" s="632"/>
      <c r="F48" s="633"/>
      <c r="G48" s="633"/>
      <c r="H48" s="633"/>
      <c r="I48" s="618"/>
      <c r="J48" s="63" t="str">
        <f>IF(AND('Mapa final'!$Y$22="Muy Baja",'Mapa final'!$AA$22="Leve"),CONCATENATE("R3C",'Mapa final'!$O$22),"")</f>
        <v/>
      </c>
      <c r="K48" s="64" t="str">
        <f>IF(AND('Mapa final'!$Y$23="Muy Baja",'Mapa final'!$AA$23="Leve"),CONCATENATE("R3C",'Mapa final'!$O$23),"")</f>
        <v/>
      </c>
      <c r="L48" s="64" t="str">
        <f>IF(AND('Mapa final'!$Y$24="Muy Baja",'Mapa final'!$AA$24="Leve"),CONCATENATE("R3C",'Mapa final'!$O$24),"")</f>
        <v/>
      </c>
      <c r="M48" s="64" t="str">
        <f>IF(AND('Mapa final'!$Y$25="Muy Baja",'Mapa final'!$AA$25="Leve"),CONCATENATE("R3C",'Mapa final'!$O$25),"")</f>
        <v/>
      </c>
      <c r="N48" s="64" t="str">
        <f>IF(AND('Mapa final'!$Y$26="Muy Baja",'Mapa final'!$AA$26="Leve"),CONCATENATE("R3C",'Mapa final'!$O$26),"")</f>
        <v/>
      </c>
      <c r="O48" s="65" t="str">
        <f>IF(AND('Mapa final'!$Y$27="Muy Baja",'Mapa final'!$AA$27="Leve"),CONCATENATE("R3C",'Mapa final'!$O$27),"")</f>
        <v/>
      </c>
      <c r="P48" s="63" t="str">
        <f>IF(AND('Mapa final'!$Y$22="Muy Baja",'Mapa final'!$AA$22="Menor"),CONCATENATE("R3C",'Mapa final'!$O$22),"")</f>
        <v/>
      </c>
      <c r="Q48" s="64" t="str">
        <f>IF(AND('Mapa final'!$Y$23="Muy Baja",'Mapa final'!$AA$23="Menor"),CONCATENATE("R3C",'Mapa final'!$O$23),"")</f>
        <v/>
      </c>
      <c r="R48" s="64" t="str">
        <f>IF(AND('Mapa final'!$Y$24="Muy Baja",'Mapa final'!$AA$24="Menor"),CONCATENATE("R3C",'Mapa final'!$O$24),"")</f>
        <v/>
      </c>
      <c r="S48" s="64" t="str">
        <f>IF(AND('Mapa final'!$Y$25="Muy Baja",'Mapa final'!$AA$25="Menor"),CONCATENATE("R3C",'Mapa final'!$O$25),"")</f>
        <v/>
      </c>
      <c r="T48" s="64" t="str">
        <f>IF(AND('Mapa final'!$Y$26="Muy Baja",'Mapa final'!$AA$26="Menor"),CONCATENATE("R3C",'Mapa final'!$O$26),"")</f>
        <v/>
      </c>
      <c r="U48" s="65" t="str">
        <f>IF(AND('Mapa final'!$Y$27="Muy Baja",'Mapa final'!$AA$27="Menor"),CONCATENATE("R3C",'Mapa final'!$O$27),"")</f>
        <v/>
      </c>
      <c r="V48" s="54" t="str">
        <f>IF(AND('Mapa final'!$Y$22="Muy Baja",'Mapa final'!$AA$22="Moderado"),CONCATENATE("R3C",'Mapa final'!$O$22),"")</f>
        <v/>
      </c>
      <c r="W48" s="55" t="str">
        <f>IF(AND('Mapa final'!$Y$23="Muy Baja",'Mapa final'!$AA$23="Moderado"),CONCATENATE("R3C",'Mapa final'!$O$23),"")</f>
        <v/>
      </c>
      <c r="X48" s="55" t="str">
        <f>IF(AND('Mapa final'!$Y$24="Muy Baja",'Mapa final'!$AA$24="Moderado"),CONCATENATE("R3C",'Mapa final'!$O$24),"")</f>
        <v/>
      </c>
      <c r="Y48" s="55" t="str">
        <f>IF(AND('Mapa final'!$Y$25="Muy Baja",'Mapa final'!$AA$25="Moderado"),CONCATENATE("R3C",'Mapa final'!$O$25),"")</f>
        <v/>
      </c>
      <c r="Z48" s="55" t="str">
        <f>IF(AND('Mapa final'!$Y$26="Muy Baja",'Mapa final'!$AA$26="Moderado"),CONCATENATE("R3C",'Mapa final'!$O$26),"")</f>
        <v/>
      </c>
      <c r="AA48" s="56" t="str">
        <f>IF(AND('Mapa final'!$Y$27="Muy Baja",'Mapa final'!$AA$27="Moderado"),CONCATENATE("R3C",'Mapa final'!$O$27),"")</f>
        <v/>
      </c>
      <c r="AB48" s="38" t="str">
        <f>IF(AND('Mapa final'!$Y$22="Muy Baja",'Mapa final'!$AA$22="Mayor"),CONCATENATE("R3C",'Mapa final'!$O$22),"")</f>
        <v/>
      </c>
      <c r="AC48" s="39" t="str">
        <f>IF(AND('Mapa final'!$Y$23="Muy Baja",'Mapa final'!$AA$23="Mayor"),CONCATENATE("R3C",'Mapa final'!$O$23),"")</f>
        <v/>
      </c>
      <c r="AD48" s="39" t="str">
        <f>IF(AND('Mapa final'!$Y$24="Muy Baja",'Mapa final'!$AA$24="Mayor"),CONCATENATE("R3C",'Mapa final'!$O$24),"")</f>
        <v/>
      </c>
      <c r="AE48" s="39" t="str">
        <f>IF(AND('Mapa final'!$Y$25="Muy Baja",'Mapa final'!$AA$25="Mayor"),CONCATENATE("R3C",'Mapa final'!$O$25),"")</f>
        <v/>
      </c>
      <c r="AF48" s="39" t="str">
        <f>IF(AND('Mapa final'!$Y$26="Muy Baja",'Mapa final'!$AA$26="Mayor"),CONCATENATE("R3C",'Mapa final'!$O$26),"")</f>
        <v/>
      </c>
      <c r="AG48" s="40" t="str">
        <f>IF(AND('Mapa final'!$Y$27="Muy Baja",'Mapa final'!$AA$27="Mayor"),CONCATENATE("R3C",'Mapa final'!$O$27),"")</f>
        <v/>
      </c>
      <c r="AH48" s="41" t="str">
        <f>IF(AND('Mapa final'!$Y$22="Muy Baja",'Mapa final'!$AA$22="Catastrófico"),CONCATENATE("R3C",'Mapa final'!$O$22),"")</f>
        <v/>
      </c>
      <c r="AI48" s="42" t="str">
        <f>IF(AND('Mapa final'!$Y$23="Muy Baja",'Mapa final'!$AA$23="Catastrófico"),CONCATENATE("R3C",'Mapa final'!$O$23),"")</f>
        <v/>
      </c>
      <c r="AJ48" s="42" t="str">
        <f>IF(AND('Mapa final'!$Y$24="Muy Baja",'Mapa final'!$AA$24="Catastrófico"),CONCATENATE("R3C",'Mapa final'!$O$24),"")</f>
        <v/>
      </c>
      <c r="AK48" s="42" t="str">
        <f>IF(AND('Mapa final'!$Y$25="Muy Baja",'Mapa final'!$AA$25="Catastrófico"),CONCATENATE("R3C",'Mapa final'!$O$25),"")</f>
        <v/>
      </c>
      <c r="AL48" s="42" t="str">
        <f>IF(AND('Mapa final'!$Y$26="Muy Baja",'Mapa final'!$AA$26="Catastrófico"),CONCATENATE("R3C",'Mapa final'!$O$26),"")</f>
        <v/>
      </c>
      <c r="AM48" s="43" t="str">
        <f>IF(AND('Mapa final'!$Y$27="Muy Baja",'Mapa final'!$AA$27="Catastrófico"),CONCATENATE("R3C",'Mapa final'!$O$27),"")</f>
        <v/>
      </c>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1:80" ht="15" customHeight="1" x14ac:dyDescent="0.35">
      <c r="A49" s="70"/>
      <c r="B49" s="575"/>
      <c r="C49" s="575"/>
      <c r="D49" s="576"/>
      <c r="E49" s="616"/>
      <c r="F49" s="617"/>
      <c r="G49" s="617"/>
      <c r="H49" s="617"/>
      <c r="I49" s="618"/>
      <c r="J49" s="63" t="str">
        <f>IF(AND('Mapa final'!$Y$28="Muy Baja",'Mapa final'!$AA$28="Leve"),CONCATENATE("R4C",'Mapa final'!$O$28),"")</f>
        <v/>
      </c>
      <c r="K49" s="64" t="str">
        <f>IF(AND('Mapa final'!$Y$29="Muy Baja",'Mapa final'!$AA$29="Leve"),CONCATENATE("R4C",'Mapa final'!$O$29),"")</f>
        <v/>
      </c>
      <c r="L49" s="64" t="str">
        <f>IF(AND('Mapa final'!$Y$30="Muy Baja",'Mapa final'!$AA$30="Leve"),CONCATENATE("R4C",'Mapa final'!$O$30),"")</f>
        <v/>
      </c>
      <c r="M49" s="64" t="str">
        <f>IF(AND('Mapa final'!$Y$31="Muy Baja",'Mapa final'!$AA$31="Leve"),CONCATENATE("R4C",'Mapa final'!$O$31),"")</f>
        <v/>
      </c>
      <c r="N49" s="64" t="str">
        <f>IF(AND('Mapa final'!$Y$32="Muy Baja",'Mapa final'!$AA$32="Leve"),CONCATENATE("R4C",'Mapa final'!$O$32),"")</f>
        <v/>
      </c>
      <c r="O49" s="65" t="str">
        <f>IF(AND('Mapa final'!$Y$33="Muy Baja",'Mapa final'!$AA$33="Leve"),CONCATENATE("R4C",'Mapa final'!$O$33),"")</f>
        <v/>
      </c>
      <c r="P49" s="63" t="str">
        <f>IF(AND('Mapa final'!$Y$28="Muy Baja",'Mapa final'!$AA$28="Menor"),CONCATENATE("R4C",'Mapa final'!$O$28),"")</f>
        <v/>
      </c>
      <c r="Q49" s="64" t="str">
        <f>IF(AND('Mapa final'!$Y$29="Muy Baja",'Mapa final'!$AA$29="Menor"),CONCATENATE("R4C",'Mapa final'!$O$29),"")</f>
        <v/>
      </c>
      <c r="R49" s="64" t="str">
        <f>IF(AND('Mapa final'!$Y$30="Muy Baja",'Mapa final'!$AA$30="Menor"),CONCATENATE("R4C",'Mapa final'!$O$30),"")</f>
        <v/>
      </c>
      <c r="S49" s="64" t="str">
        <f>IF(AND('Mapa final'!$Y$31="Muy Baja",'Mapa final'!$AA$31="Menor"),CONCATENATE("R4C",'Mapa final'!$O$31),"")</f>
        <v/>
      </c>
      <c r="T49" s="64" t="str">
        <f>IF(AND('Mapa final'!$Y$32="Muy Baja",'Mapa final'!$AA$32="Menor"),CONCATENATE("R4C",'Mapa final'!$O$32),"")</f>
        <v/>
      </c>
      <c r="U49" s="65" t="str">
        <f>IF(AND('Mapa final'!$Y$33="Muy Baja",'Mapa final'!$AA$33="Menor"),CONCATENATE("R4C",'Mapa final'!$O$33),"")</f>
        <v/>
      </c>
      <c r="V49" s="54" t="str">
        <f>IF(AND('Mapa final'!$Y$28="Muy Baja",'Mapa final'!$AA$28="Moderado"),CONCATENATE("R4C",'Mapa final'!$O$28),"")</f>
        <v/>
      </c>
      <c r="W49" s="55" t="str">
        <f>IF(AND('Mapa final'!$Y$29="Muy Baja",'Mapa final'!$AA$29="Moderado"),CONCATENATE("R4C",'Mapa final'!$O$29),"")</f>
        <v/>
      </c>
      <c r="X49" s="55" t="str">
        <f>IF(AND('Mapa final'!$Y$30="Muy Baja",'Mapa final'!$AA$30="Moderado"),CONCATENATE("R4C",'Mapa final'!$O$30),"")</f>
        <v/>
      </c>
      <c r="Y49" s="55" t="str">
        <f>IF(AND('Mapa final'!$Y$31="Muy Baja",'Mapa final'!$AA$31="Moderado"),CONCATENATE("R4C",'Mapa final'!$O$31),"")</f>
        <v/>
      </c>
      <c r="Z49" s="55" t="str">
        <f>IF(AND('Mapa final'!$Y$32="Muy Baja",'Mapa final'!$AA$32="Moderado"),CONCATENATE("R4C",'Mapa final'!$O$32),"")</f>
        <v/>
      </c>
      <c r="AA49" s="56" t="str">
        <f>IF(AND('Mapa final'!$Y$33="Muy Baja",'Mapa final'!$AA$33="Moderado"),CONCATENATE("R4C",'Mapa final'!$O$33),"")</f>
        <v/>
      </c>
      <c r="AB49" s="38" t="str">
        <f>IF(AND('Mapa final'!$Y$28="Muy Baja",'Mapa final'!$AA$28="Mayor"),CONCATENATE("R4C",'Mapa final'!$O$28),"")</f>
        <v/>
      </c>
      <c r="AC49" s="39" t="str">
        <f>IF(AND('Mapa final'!$Y$29="Muy Baja",'Mapa final'!$AA$29="Mayor"),CONCATENATE("R4C",'Mapa final'!$O$29),"")</f>
        <v/>
      </c>
      <c r="AD49" s="39" t="str">
        <f>IF(AND('Mapa final'!$Y$30="Muy Baja",'Mapa final'!$AA$30="Mayor"),CONCATENATE("R4C",'Mapa final'!$O$30),"")</f>
        <v/>
      </c>
      <c r="AE49" s="39" t="str">
        <f>IF(AND('Mapa final'!$Y$31="Muy Baja",'Mapa final'!$AA$31="Mayor"),CONCATENATE("R4C",'Mapa final'!$O$31),"")</f>
        <v/>
      </c>
      <c r="AF49" s="39" t="str">
        <f>IF(AND('Mapa final'!$Y$32="Muy Baja",'Mapa final'!$AA$32="Mayor"),CONCATENATE("R4C",'Mapa final'!$O$32),"")</f>
        <v/>
      </c>
      <c r="AG49" s="40" t="str">
        <f>IF(AND('Mapa final'!$Y$33="Muy Baja",'Mapa final'!$AA$33="Mayor"),CONCATENATE("R4C",'Mapa final'!$O$33),"")</f>
        <v/>
      </c>
      <c r="AH49" s="41" t="str">
        <f>IF(AND('Mapa final'!$Y$28="Muy Baja",'Mapa final'!$AA$28="Catastrófico"),CONCATENATE("R4C",'Mapa final'!$O$28),"")</f>
        <v/>
      </c>
      <c r="AI49" s="42" t="str">
        <f>IF(AND('Mapa final'!$Y$29="Muy Baja",'Mapa final'!$AA$29="Catastrófico"),CONCATENATE("R4C",'Mapa final'!$O$29),"")</f>
        <v/>
      </c>
      <c r="AJ49" s="42" t="str">
        <f>IF(AND('Mapa final'!$Y$30="Muy Baja",'Mapa final'!$AA$30="Catastrófico"),CONCATENATE("R4C",'Mapa final'!$O$30),"")</f>
        <v/>
      </c>
      <c r="AK49" s="42" t="str">
        <f>IF(AND('Mapa final'!$Y$31="Muy Baja",'Mapa final'!$AA$31="Catastrófico"),CONCATENATE("R4C",'Mapa final'!$O$31),"")</f>
        <v/>
      </c>
      <c r="AL49" s="42" t="str">
        <f>IF(AND('Mapa final'!$Y$32="Muy Baja",'Mapa final'!$AA$32="Catastrófico"),CONCATENATE("R4C",'Mapa final'!$O$32),"")</f>
        <v/>
      </c>
      <c r="AM49" s="43" t="str">
        <f>IF(AND('Mapa final'!$Y$33="Muy Baja",'Mapa final'!$AA$33="Catastrófico"),CONCATENATE("R4C",'Mapa final'!$O$33),"")</f>
        <v/>
      </c>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row>
    <row r="50" spans="1:80" ht="15" customHeight="1" x14ac:dyDescent="0.35">
      <c r="A50" s="70"/>
      <c r="B50" s="575"/>
      <c r="C50" s="575"/>
      <c r="D50" s="576"/>
      <c r="E50" s="616"/>
      <c r="F50" s="617"/>
      <c r="G50" s="617"/>
      <c r="H50" s="617"/>
      <c r="I50" s="618"/>
      <c r="J50" s="63" t="str">
        <f>IF(AND('Mapa final'!$Y$34="Muy Baja",'Mapa final'!$AA$34="Leve"),CONCATENATE("R5C",'Mapa final'!$O$34),"")</f>
        <v/>
      </c>
      <c r="K50" s="64" t="str">
        <f>IF(AND('Mapa final'!$Y$35="Muy Baja",'Mapa final'!$AA$35="Leve"),CONCATENATE("R5C",'Mapa final'!$O$35),"")</f>
        <v/>
      </c>
      <c r="L50" s="64" t="str">
        <f>IF(AND('Mapa final'!$Y$36="Muy Baja",'Mapa final'!$AA$36="Leve"),CONCATENATE("R5C",'Mapa final'!$O$36),"")</f>
        <v/>
      </c>
      <c r="M50" s="64" t="str">
        <f>IF(AND('Mapa final'!$Y$37="Muy Baja",'Mapa final'!$AA$37="Leve"),CONCATENATE("R5C",'Mapa final'!$O$37),"")</f>
        <v/>
      </c>
      <c r="N50" s="64" t="str">
        <f>IF(AND('Mapa final'!$Y$38="Muy Baja",'Mapa final'!$AA$38="Leve"),CONCATENATE("R5C",'Mapa final'!$O$38),"")</f>
        <v/>
      </c>
      <c r="O50" s="65" t="str">
        <f>IF(AND('Mapa final'!$Y$39="Muy Baja",'Mapa final'!$AA$39="Leve"),CONCATENATE("R5C",'Mapa final'!$O$39),"")</f>
        <v/>
      </c>
      <c r="P50" s="63" t="str">
        <f>IF(AND('Mapa final'!$Y$34="Muy Baja",'Mapa final'!$AA$34="Menor"),CONCATENATE("R5C",'Mapa final'!$O$34),"")</f>
        <v/>
      </c>
      <c r="Q50" s="64" t="str">
        <f>IF(AND('Mapa final'!$Y$35="Muy Baja",'Mapa final'!$AA$35="Menor"),CONCATENATE("R5C",'Mapa final'!$O$35),"")</f>
        <v/>
      </c>
      <c r="R50" s="64" t="str">
        <f>IF(AND('Mapa final'!$Y$36="Muy Baja",'Mapa final'!$AA$36="Menor"),CONCATENATE("R5C",'Mapa final'!$O$36),"")</f>
        <v/>
      </c>
      <c r="S50" s="64" t="str">
        <f>IF(AND('Mapa final'!$Y$37="Muy Baja",'Mapa final'!$AA$37="Menor"),CONCATENATE("R5C",'Mapa final'!$O$37),"")</f>
        <v/>
      </c>
      <c r="T50" s="64" t="str">
        <f>IF(AND('Mapa final'!$Y$38="Muy Baja",'Mapa final'!$AA$38="Menor"),CONCATENATE("R5C",'Mapa final'!$O$38),"")</f>
        <v/>
      </c>
      <c r="U50" s="65" t="str">
        <f>IF(AND('Mapa final'!$Y$39="Muy Baja",'Mapa final'!$AA$39="Menor"),CONCATENATE("R5C",'Mapa final'!$O$39),"")</f>
        <v/>
      </c>
      <c r="V50" s="54" t="str">
        <f>IF(AND('Mapa final'!$Y$34="Muy Baja",'Mapa final'!$AA$34="Moderado"),CONCATENATE("R5C",'Mapa final'!$O$34),"")</f>
        <v/>
      </c>
      <c r="W50" s="55" t="str">
        <f>IF(AND('Mapa final'!$Y$35="Muy Baja",'Mapa final'!$AA$35="Moderado"),CONCATENATE("R5C",'Mapa final'!$O$35),"")</f>
        <v/>
      </c>
      <c r="X50" s="55" t="str">
        <f>IF(AND('Mapa final'!$Y$36="Muy Baja",'Mapa final'!$AA$36="Moderado"),CONCATENATE("R5C",'Mapa final'!$O$36),"")</f>
        <v/>
      </c>
      <c r="Y50" s="55" t="str">
        <f>IF(AND('Mapa final'!$Y$37="Muy Baja",'Mapa final'!$AA$37="Moderado"),CONCATENATE("R5C",'Mapa final'!$O$37),"")</f>
        <v/>
      </c>
      <c r="Z50" s="55" t="str">
        <f>IF(AND('Mapa final'!$Y$38="Muy Baja",'Mapa final'!$AA$38="Moderado"),CONCATENATE("R5C",'Mapa final'!$O$38),"")</f>
        <v/>
      </c>
      <c r="AA50" s="56" t="str">
        <f>IF(AND('Mapa final'!$Y$39="Muy Baja",'Mapa final'!$AA$39="Moderado"),CONCATENATE("R5C",'Mapa final'!$O$39),"")</f>
        <v/>
      </c>
      <c r="AB50" s="38" t="str">
        <f>IF(AND('Mapa final'!$Y$34="Muy Baja",'Mapa final'!$AA$34="Mayor"),CONCATENATE("R5C",'Mapa final'!$O$34),"")</f>
        <v/>
      </c>
      <c r="AC50" s="39" t="str">
        <f>IF(AND('Mapa final'!$Y$35="Muy Baja",'Mapa final'!$AA$35="Mayor"),CONCATENATE("R5C",'Mapa final'!$O$35),"")</f>
        <v/>
      </c>
      <c r="AD50" s="44" t="str">
        <f>IF(AND('Mapa final'!$Y$36="Muy Baja",'Mapa final'!$AA$36="Mayor"),CONCATENATE("R5C",'Mapa final'!$O$36),"")</f>
        <v/>
      </c>
      <c r="AE50" s="44" t="str">
        <f>IF(AND('Mapa final'!$Y$37="Muy Baja",'Mapa final'!$AA$37="Mayor"),CONCATENATE("R5C",'Mapa final'!$O$37),"")</f>
        <v/>
      </c>
      <c r="AF50" s="44" t="str">
        <f>IF(AND('Mapa final'!$Y$38="Muy Baja",'Mapa final'!$AA$38="Mayor"),CONCATENATE("R5C",'Mapa final'!$O$38),"")</f>
        <v/>
      </c>
      <c r="AG50" s="40" t="str">
        <f>IF(AND('Mapa final'!$Y$39="Muy Baja",'Mapa final'!$AA$39="Mayor"),CONCATENATE("R5C",'Mapa final'!$O$39),"")</f>
        <v/>
      </c>
      <c r="AH50" s="41" t="str">
        <f>IF(AND('Mapa final'!$Y$34="Muy Baja",'Mapa final'!$AA$34="Catastrófico"),CONCATENATE("R5C",'Mapa final'!$O$34),"")</f>
        <v/>
      </c>
      <c r="AI50" s="42" t="str">
        <f>IF(AND('Mapa final'!$Y$35="Muy Baja",'Mapa final'!$AA$35="Catastrófico"),CONCATENATE("R5C",'Mapa final'!$O$35),"")</f>
        <v/>
      </c>
      <c r="AJ50" s="42" t="str">
        <f>IF(AND('Mapa final'!$Y$36="Muy Baja",'Mapa final'!$AA$36="Catastrófico"),CONCATENATE("R5C",'Mapa final'!$O$36),"")</f>
        <v/>
      </c>
      <c r="AK50" s="42" t="str">
        <f>IF(AND('Mapa final'!$Y$37="Muy Baja",'Mapa final'!$AA$37="Catastrófico"),CONCATENATE("R5C",'Mapa final'!$O$37),"")</f>
        <v/>
      </c>
      <c r="AL50" s="42" t="str">
        <f>IF(AND('Mapa final'!$Y$38="Muy Baja",'Mapa final'!$AA$38="Catastrófico"),CONCATENATE("R5C",'Mapa final'!$O$38),"")</f>
        <v/>
      </c>
      <c r="AM50" s="43" t="str">
        <f>IF(AND('Mapa final'!$Y$39="Muy Baja",'Mapa final'!$AA$39="Catastrófico"),CONCATENATE("R5C",'Mapa final'!$O$39),"")</f>
        <v/>
      </c>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row>
    <row r="51" spans="1:80" ht="15" customHeight="1" x14ac:dyDescent="0.35">
      <c r="A51" s="70"/>
      <c r="B51" s="575"/>
      <c r="C51" s="575"/>
      <c r="D51" s="576"/>
      <c r="E51" s="616"/>
      <c r="F51" s="617"/>
      <c r="G51" s="617"/>
      <c r="H51" s="617"/>
      <c r="I51" s="618"/>
      <c r="J51" s="63" t="str">
        <f>IF(AND('Mapa final'!$Y$40="Muy Baja",'Mapa final'!$AA$40="Leve"),CONCATENATE("R6C",'Mapa final'!$O$40),"")</f>
        <v/>
      </c>
      <c r="K51" s="64" t="str">
        <f>IF(AND('Mapa final'!$Y$41="Muy Baja",'Mapa final'!$AA$41="Leve"),CONCATENATE("R6C",'Mapa final'!$O$41),"")</f>
        <v/>
      </c>
      <c r="L51" s="64" t="str">
        <f>IF(AND('Mapa final'!$Y$42="Muy Baja",'Mapa final'!$AA$42="Leve"),CONCATENATE("R6C",'Mapa final'!$O$42),"")</f>
        <v/>
      </c>
      <c r="M51" s="64" t="str">
        <f>IF(AND('Mapa final'!$Y$43="Muy Baja",'Mapa final'!$AA$43="Leve"),CONCATENATE("R6C",'Mapa final'!$O$43),"")</f>
        <v/>
      </c>
      <c r="N51" s="64" t="str">
        <f>IF(AND('Mapa final'!$Y$44="Muy Baja",'Mapa final'!$AA$44="Leve"),CONCATENATE("R6C",'Mapa final'!$O$44),"")</f>
        <v/>
      </c>
      <c r="O51" s="65" t="str">
        <f>IF(AND('Mapa final'!$Y$45="Muy Baja",'Mapa final'!$AA$45="Leve"),CONCATENATE("R6C",'Mapa final'!$O$45),"")</f>
        <v/>
      </c>
      <c r="P51" s="63" t="str">
        <f>IF(AND('Mapa final'!$Y$40="Muy Baja",'Mapa final'!$AA$40="Menor"),CONCATENATE("R6C",'Mapa final'!$O$40),"")</f>
        <v/>
      </c>
      <c r="Q51" s="64" t="str">
        <f>IF(AND('Mapa final'!$Y$41="Muy Baja",'Mapa final'!$AA$41="Menor"),CONCATENATE("R6C",'Mapa final'!$O$41),"")</f>
        <v/>
      </c>
      <c r="R51" s="64" t="str">
        <f>IF(AND('Mapa final'!$Y$42="Muy Baja",'Mapa final'!$AA$42="Menor"),CONCATENATE("R6C",'Mapa final'!$O$42),"")</f>
        <v/>
      </c>
      <c r="S51" s="64" t="str">
        <f>IF(AND('Mapa final'!$Y$43="Muy Baja",'Mapa final'!$AA$43="Menor"),CONCATENATE("R6C",'Mapa final'!$O$43),"")</f>
        <v/>
      </c>
      <c r="T51" s="64" t="str">
        <f>IF(AND('Mapa final'!$Y$44="Muy Baja",'Mapa final'!$AA$44="Menor"),CONCATENATE("R6C",'Mapa final'!$O$44),"")</f>
        <v/>
      </c>
      <c r="U51" s="65" t="str">
        <f>IF(AND('Mapa final'!$Y$45="Muy Baja",'Mapa final'!$AA$45="Menor"),CONCATENATE("R6C",'Mapa final'!$O$45),"")</f>
        <v/>
      </c>
      <c r="V51" s="54" t="str">
        <f>IF(AND('Mapa final'!$Y$40="Muy Baja",'Mapa final'!$AA$40="Moderado"),CONCATENATE("R6C",'Mapa final'!$O$40),"")</f>
        <v/>
      </c>
      <c r="W51" s="55" t="str">
        <f>IF(AND('Mapa final'!$Y$41="Muy Baja",'Mapa final'!$AA$41="Moderado"),CONCATENATE("R6C",'Mapa final'!$O$41),"")</f>
        <v/>
      </c>
      <c r="X51" s="55" t="str">
        <f>IF(AND('Mapa final'!$Y$42="Muy Baja",'Mapa final'!$AA$42="Moderado"),CONCATENATE("R6C",'Mapa final'!$O$42),"")</f>
        <v/>
      </c>
      <c r="Y51" s="55" t="str">
        <f>IF(AND('Mapa final'!$Y$43="Muy Baja",'Mapa final'!$AA$43="Moderado"),CONCATENATE("R6C",'Mapa final'!$O$43),"")</f>
        <v/>
      </c>
      <c r="Z51" s="55" t="str">
        <f>IF(AND('Mapa final'!$Y$44="Muy Baja",'Mapa final'!$AA$44="Moderado"),CONCATENATE("R6C",'Mapa final'!$O$44),"")</f>
        <v/>
      </c>
      <c r="AA51" s="56" t="str">
        <f>IF(AND('Mapa final'!$Y$45="Muy Baja",'Mapa final'!$AA$45="Moderado"),CONCATENATE("R6C",'Mapa final'!$O$45),"")</f>
        <v/>
      </c>
      <c r="AB51" s="38" t="str">
        <f>IF(AND('Mapa final'!$Y$40="Muy Baja",'Mapa final'!$AA$40="Mayor"),CONCATENATE("R6C",'Mapa final'!$O$40),"")</f>
        <v/>
      </c>
      <c r="AC51" s="39" t="str">
        <f>IF(AND('Mapa final'!$Y$41="Muy Baja",'Mapa final'!$AA$41="Mayor"),CONCATENATE("R6C",'Mapa final'!$O$41),"")</f>
        <v/>
      </c>
      <c r="AD51" s="44" t="str">
        <f>IF(AND('Mapa final'!$Y$42="Muy Baja",'Mapa final'!$AA$42="Mayor"),CONCATENATE("R6C",'Mapa final'!$O$42),"")</f>
        <v/>
      </c>
      <c r="AE51" s="44" t="str">
        <f>IF(AND('Mapa final'!$Y$43="Muy Baja",'Mapa final'!$AA$43="Mayor"),CONCATENATE("R6C",'Mapa final'!$O$43),"")</f>
        <v/>
      </c>
      <c r="AF51" s="44" t="str">
        <f>IF(AND('Mapa final'!$Y$44="Muy Baja",'Mapa final'!$AA$44="Mayor"),CONCATENATE("R6C",'Mapa final'!$O$44),"")</f>
        <v/>
      </c>
      <c r="AG51" s="40" t="str">
        <f>IF(AND('Mapa final'!$Y$45="Muy Baja",'Mapa final'!$AA$45="Mayor"),CONCATENATE("R6C",'Mapa final'!$O$45),"")</f>
        <v/>
      </c>
      <c r="AH51" s="41" t="str">
        <f>IF(AND('Mapa final'!$Y$40="Muy Baja",'Mapa final'!$AA$40="Catastrófico"),CONCATENATE("R6C",'Mapa final'!$O$40),"")</f>
        <v/>
      </c>
      <c r="AI51" s="42" t="str">
        <f>IF(AND('Mapa final'!$Y$41="Muy Baja",'Mapa final'!$AA$41="Catastrófico"),CONCATENATE("R6C",'Mapa final'!$O$41),"")</f>
        <v/>
      </c>
      <c r="AJ51" s="42" t="str">
        <f>IF(AND('Mapa final'!$Y$42="Muy Baja",'Mapa final'!$AA$42="Catastrófico"),CONCATENATE("R6C",'Mapa final'!$O$42),"")</f>
        <v/>
      </c>
      <c r="AK51" s="42" t="str">
        <f>IF(AND('Mapa final'!$Y$43="Muy Baja",'Mapa final'!$AA$43="Catastrófico"),CONCATENATE("R6C",'Mapa final'!$O$43),"")</f>
        <v/>
      </c>
      <c r="AL51" s="42" t="str">
        <f>IF(AND('Mapa final'!$Y$44="Muy Baja",'Mapa final'!$AA$44="Catastrófico"),CONCATENATE("R6C",'Mapa final'!$O$44),"")</f>
        <v/>
      </c>
      <c r="AM51" s="43" t="str">
        <f>IF(AND('Mapa final'!$Y$45="Muy Baja",'Mapa final'!$AA$45="Catastrófico"),CONCATENATE("R6C",'Mapa final'!$O$45),"")</f>
        <v/>
      </c>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row>
    <row r="52" spans="1:80" ht="15" customHeight="1" x14ac:dyDescent="0.35">
      <c r="A52" s="70"/>
      <c r="B52" s="575"/>
      <c r="C52" s="575"/>
      <c r="D52" s="576"/>
      <c r="E52" s="616"/>
      <c r="F52" s="617"/>
      <c r="G52" s="617"/>
      <c r="H52" s="617"/>
      <c r="I52" s="618"/>
      <c r="J52" s="63" t="str">
        <f>IF(AND('Mapa final'!$Y$46="Muy Baja",'Mapa final'!$AA$46="Leve"),CONCATENATE("R7C",'Mapa final'!$O$46),"")</f>
        <v/>
      </c>
      <c r="K52" s="64" t="str">
        <f>IF(AND('Mapa final'!$Y$47="Muy Baja",'Mapa final'!$AA$47="Leve"),CONCATENATE("R7C",'Mapa final'!$O$47),"")</f>
        <v/>
      </c>
      <c r="L52" s="64" t="str">
        <f>IF(AND('Mapa final'!$Y$48="Muy Baja",'Mapa final'!$AA$48="Leve"),CONCATENATE("R7C",'Mapa final'!$O$48),"")</f>
        <v/>
      </c>
      <c r="M52" s="64" t="str">
        <f>IF(AND('Mapa final'!$Y$49="Muy Baja",'Mapa final'!$AA$49="Leve"),CONCATENATE("R7C",'Mapa final'!$O$49),"")</f>
        <v/>
      </c>
      <c r="N52" s="64" t="str">
        <f>IF(AND('Mapa final'!$Y$50="Muy Baja",'Mapa final'!$AA$50="Leve"),CONCATENATE("R7C",'Mapa final'!$O$50),"")</f>
        <v/>
      </c>
      <c r="O52" s="65" t="str">
        <f>IF(AND('Mapa final'!$Y$51="Muy Baja",'Mapa final'!$AA$51="Leve"),CONCATENATE("R7C",'Mapa final'!$O$51),"")</f>
        <v/>
      </c>
      <c r="P52" s="63" t="str">
        <f>IF(AND('Mapa final'!$Y$46="Muy Baja",'Mapa final'!$AA$46="Menor"),CONCATENATE("R7C",'Mapa final'!$O$46),"")</f>
        <v/>
      </c>
      <c r="Q52" s="64" t="str">
        <f>IF(AND('Mapa final'!$Y$47="Muy Baja",'Mapa final'!$AA$47="Menor"),CONCATENATE("R7C",'Mapa final'!$O$47),"")</f>
        <v/>
      </c>
      <c r="R52" s="64" t="str">
        <f>IF(AND('Mapa final'!$Y$48="Muy Baja",'Mapa final'!$AA$48="Menor"),CONCATENATE("R7C",'Mapa final'!$O$48),"")</f>
        <v/>
      </c>
      <c r="S52" s="64" t="str">
        <f>IF(AND('Mapa final'!$Y$49="Muy Baja",'Mapa final'!$AA$49="Menor"),CONCATENATE("R7C",'Mapa final'!$O$49),"")</f>
        <v/>
      </c>
      <c r="T52" s="64" t="str">
        <f>IF(AND('Mapa final'!$Y$50="Muy Baja",'Mapa final'!$AA$50="Menor"),CONCATENATE("R7C",'Mapa final'!$O$50),"")</f>
        <v/>
      </c>
      <c r="U52" s="65" t="str">
        <f>IF(AND('Mapa final'!$Y$51="Muy Baja",'Mapa final'!$AA$51="Menor"),CONCATENATE("R7C",'Mapa final'!$O$51),"")</f>
        <v/>
      </c>
      <c r="V52" s="54" t="str">
        <f>IF(AND('Mapa final'!$Y$46="Muy Baja",'Mapa final'!$AA$46="Moderado"),CONCATENATE("R7C",'Mapa final'!$O$46),"")</f>
        <v/>
      </c>
      <c r="W52" s="55" t="str">
        <f>IF(AND('Mapa final'!$Y$47="Muy Baja",'Mapa final'!$AA$47="Moderado"),CONCATENATE("R7C",'Mapa final'!$O$47),"")</f>
        <v/>
      </c>
      <c r="X52" s="55" t="str">
        <f>IF(AND('Mapa final'!$Y$48="Muy Baja",'Mapa final'!$AA$48="Moderado"),CONCATENATE("R7C",'Mapa final'!$O$48),"")</f>
        <v/>
      </c>
      <c r="Y52" s="55" t="str">
        <f>IF(AND('Mapa final'!$Y$49="Muy Baja",'Mapa final'!$AA$49="Moderado"),CONCATENATE("R7C",'Mapa final'!$O$49),"")</f>
        <v/>
      </c>
      <c r="Z52" s="55" t="str">
        <f>IF(AND('Mapa final'!$Y$50="Muy Baja",'Mapa final'!$AA$50="Moderado"),CONCATENATE("R7C",'Mapa final'!$O$50),"")</f>
        <v/>
      </c>
      <c r="AA52" s="56" t="str">
        <f>IF(AND('Mapa final'!$Y$51="Muy Baja",'Mapa final'!$AA$51="Moderado"),CONCATENATE("R7C",'Mapa final'!$O$51),"")</f>
        <v/>
      </c>
      <c r="AB52" s="38" t="str">
        <f>IF(AND('Mapa final'!$Y$46="Muy Baja",'Mapa final'!$AA$46="Mayor"),CONCATENATE("R7C",'Mapa final'!$O$46),"")</f>
        <v/>
      </c>
      <c r="AC52" s="39" t="str">
        <f>IF(AND('Mapa final'!$Y$47="Muy Baja",'Mapa final'!$AA$47="Mayor"),CONCATENATE("R7C",'Mapa final'!$O$47),"")</f>
        <v/>
      </c>
      <c r="AD52" s="44" t="str">
        <f>IF(AND('Mapa final'!$Y$48="Muy Baja",'Mapa final'!$AA$48="Mayor"),CONCATENATE("R7C",'Mapa final'!$O$48),"")</f>
        <v/>
      </c>
      <c r="AE52" s="44" t="str">
        <f>IF(AND('Mapa final'!$Y$49="Muy Baja",'Mapa final'!$AA$49="Mayor"),CONCATENATE("R7C",'Mapa final'!$O$49),"")</f>
        <v/>
      </c>
      <c r="AF52" s="44" t="str">
        <f>IF(AND('Mapa final'!$Y$50="Muy Baja",'Mapa final'!$AA$50="Mayor"),CONCATENATE("R7C",'Mapa final'!$O$50),"")</f>
        <v/>
      </c>
      <c r="AG52" s="40" t="str">
        <f>IF(AND('Mapa final'!$Y$51="Muy Baja",'Mapa final'!$AA$51="Mayor"),CONCATENATE("R7C",'Mapa final'!$O$51),"")</f>
        <v/>
      </c>
      <c r="AH52" s="41" t="str">
        <f>IF(AND('Mapa final'!$Y$46="Muy Baja",'Mapa final'!$AA$46="Catastrófico"),CONCATENATE("R7C",'Mapa final'!$O$46),"")</f>
        <v/>
      </c>
      <c r="AI52" s="42" t="str">
        <f>IF(AND('Mapa final'!$Y$47="Muy Baja",'Mapa final'!$AA$47="Catastrófico"),CONCATENATE("R7C",'Mapa final'!$O$47),"")</f>
        <v/>
      </c>
      <c r="AJ52" s="42" t="str">
        <f>IF(AND('Mapa final'!$Y$48="Muy Baja",'Mapa final'!$AA$48="Catastrófico"),CONCATENATE("R7C",'Mapa final'!$O$48),"")</f>
        <v/>
      </c>
      <c r="AK52" s="42" t="str">
        <f>IF(AND('Mapa final'!$Y$49="Muy Baja",'Mapa final'!$AA$49="Catastrófico"),CONCATENATE("R7C",'Mapa final'!$O$49),"")</f>
        <v/>
      </c>
      <c r="AL52" s="42" t="str">
        <f>IF(AND('Mapa final'!$Y$50="Muy Baja",'Mapa final'!$AA$50="Catastrófico"),CONCATENATE("R7C",'Mapa final'!$O$50),"")</f>
        <v/>
      </c>
      <c r="AM52" s="43" t="str">
        <f>IF(AND('Mapa final'!$Y$51="Muy Baja",'Mapa final'!$AA$51="Catastrófico"),CONCATENATE("R7C",'Mapa final'!$O$51),"")</f>
        <v/>
      </c>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row>
    <row r="53" spans="1:80" ht="15" customHeight="1" x14ac:dyDescent="0.35">
      <c r="A53" s="70"/>
      <c r="B53" s="575"/>
      <c r="C53" s="575"/>
      <c r="D53" s="576"/>
      <c r="E53" s="616"/>
      <c r="F53" s="617"/>
      <c r="G53" s="617"/>
      <c r="H53" s="617"/>
      <c r="I53" s="618"/>
      <c r="J53" s="63" t="str">
        <f>IF(AND('Mapa final'!$Y$52="Muy Baja",'Mapa final'!$AA$52="Leve"),CONCATENATE("R8C",'Mapa final'!$O$52),"")</f>
        <v/>
      </c>
      <c r="K53" s="64" t="str">
        <f>IF(AND('Mapa final'!$Y$53="Muy Baja",'Mapa final'!$AA$53="Leve"),CONCATENATE("R8C",'Mapa final'!$O$53),"")</f>
        <v/>
      </c>
      <c r="L53" s="64" t="str">
        <f>IF(AND('Mapa final'!$Y$54="Muy Baja",'Mapa final'!$AA$54="Leve"),CONCATENATE("R8C",'Mapa final'!$O$54),"")</f>
        <v/>
      </c>
      <c r="M53" s="64" t="str">
        <f>IF(AND('Mapa final'!$Y$55="Muy Baja",'Mapa final'!$AA$55="Leve"),CONCATENATE("R8C",'Mapa final'!$O$55),"")</f>
        <v/>
      </c>
      <c r="N53" s="64" t="str">
        <f>IF(AND('Mapa final'!$Y$56="Muy Baja",'Mapa final'!$AA$56="Leve"),CONCATENATE("R8C",'Mapa final'!$O$56),"")</f>
        <v/>
      </c>
      <c r="O53" s="65" t="str">
        <f>IF(AND('Mapa final'!$Y$57="Muy Baja",'Mapa final'!$AA$57="Leve"),CONCATENATE("R8C",'Mapa final'!$O$57),"")</f>
        <v/>
      </c>
      <c r="P53" s="63" t="str">
        <f>IF(AND('Mapa final'!$Y$52="Muy Baja",'Mapa final'!$AA$52="Menor"),CONCATENATE("R8C",'Mapa final'!$O$52),"")</f>
        <v/>
      </c>
      <c r="Q53" s="64" t="str">
        <f>IF(AND('Mapa final'!$Y$53="Muy Baja",'Mapa final'!$AA$53="Menor"),CONCATENATE("R8C",'Mapa final'!$O$53),"")</f>
        <v/>
      </c>
      <c r="R53" s="64" t="str">
        <f>IF(AND('Mapa final'!$Y$54="Muy Baja",'Mapa final'!$AA$54="Menor"),CONCATENATE("R8C",'Mapa final'!$O$54),"")</f>
        <v/>
      </c>
      <c r="S53" s="64" t="str">
        <f>IF(AND('Mapa final'!$Y$55="Muy Baja",'Mapa final'!$AA$55="Menor"),CONCATENATE("R8C",'Mapa final'!$O$55),"")</f>
        <v/>
      </c>
      <c r="T53" s="64" t="str">
        <f>IF(AND('Mapa final'!$Y$56="Muy Baja",'Mapa final'!$AA$56="Menor"),CONCATENATE("R8C",'Mapa final'!$O$56),"")</f>
        <v/>
      </c>
      <c r="U53" s="65" t="str">
        <f>IF(AND('Mapa final'!$Y$57="Muy Baja",'Mapa final'!$AA$57="Menor"),CONCATENATE("R8C",'Mapa final'!$O$57),"")</f>
        <v/>
      </c>
      <c r="V53" s="54" t="str">
        <f>IF(AND('Mapa final'!$Y$52="Muy Baja",'Mapa final'!$AA$52="Moderado"),CONCATENATE("R8C",'Mapa final'!$O$52),"")</f>
        <v/>
      </c>
      <c r="W53" s="55" t="str">
        <f>IF(AND('Mapa final'!$Y$53="Muy Baja",'Mapa final'!$AA$53="Moderado"),CONCATENATE("R8C",'Mapa final'!$O$53),"")</f>
        <v/>
      </c>
      <c r="X53" s="55" t="str">
        <f>IF(AND('Mapa final'!$Y$54="Muy Baja",'Mapa final'!$AA$54="Moderado"),CONCATENATE("R8C",'Mapa final'!$O$54),"")</f>
        <v/>
      </c>
      <c r="Y53" s="55" t="str">
        <f>IF(AND('Mapa final'!$Y$55="Muy Baja",'Mapa final'!$AA$55="Moderado"),CONCATENATE("R8C",'Mapa final'!$O$55),"")</f>
        <v/>
      </c>
      <c r="Z53" s="55" t="str">
        <f>IF(AND('Mapa final'!$Y$56="Muy Baja",'Mapa final'!$AA$56="Moderado"),CONCATENATE("R8C",'Mapa final'!$O$56),"")</f>
        <v/>
      </c>
      <c r="AA53" s="56" t="str">
        <f>IF(AND('Mapa final'!$Y$57="Muy Baja",'Mapa final'!$AA$57="Moderado"),CONCATENATE("R8C",'Mapa final'!$O$57),"")</f>
        <v/>
      </c>
      <c r="AB53" s="38" t="str">
        <f>IF(AND('Mapa final'!$Y$52="Muy Baja",'Mapa final'!$AA$52="Mayor"),CONCATENATE("R8C",'Mapa final'!$O$52),"")</f>
        <v/>
      </c>
      <c r="AC53" s="39" t="str">
        <f>IF(AND('Mapa final'!$Y$53="Muy Baja",'Mapa final'!$AA$53="Mayor"),CONCATENATE("R8C",'Mapa final'!$O$53),"")</f>
        <v/>
      </c>
      <c r="AD53" s="44" t="str">
        <f>IF(AND('Mapa final'!$Y$54="Muy Baja",'Mapa final'!$AA$54="Mayor"),CONCATENATE("R8C",'Mapa final'!$O$54),"")</f>
        <v/>
      </c>
      <c r="AE53" s="44" t="str">
        <f>IF(AND('Mapa final'!$Y$55="Muy Baja",'Mapa final'!$AA$55="Mayor"),CONCATENATE("R8C",'Mapa final'!$O$55),"")</f>
        <v/>
      </c>
      <c r="AF53" s="44" t="str">
        <f>IF(AND('Mapa final'!$Y$56="Muy Baja",'Mapa final'!$AA$56="Mayor"),CONCATENATE("R8C",'Mapa final'!$O$56),"")</f>
        <v/>
      </c>
      <c r="AG53" s="40" t="str">
        <f>IF(AND('Mapa final'!$Y$57="Muy Baja",'Mapa final'!$AA$57="Mayor"),CONCATENATE("R8C",'Mapa final'!$O$57),"")</f>
        <v/>
      </c>
      <c r="AH53" s="41" t="str">
        <f>IF(AND('Mapa final'!$Y$52="Muy Baja",'Mapa final'!$AA$52="Catastrófico"),CONCATENATE("R8C",'Mapa final'!$O$52),"")</f>
        <v/>
      </c>
      <c r="AI53" s="42" t="str">
        <f>IF(AND('Mapa final'!$Y$53="Muy Baja",'Mapa final'!$AA$53="Catastrófico"),CONCATENATE("R8C",'Mapa final'!$O$53),"")</f>
        <v/>
      </c>
      <c r="AJ53" s="42" t="str">
        <f>IF(AND('Mapa final'!$Y$54="Muy Baja",'Mapa final'!$AA$54="Catastrófico"),CONCATENATE("R8C",'Mapa final'!$O$54),"")</f>
        <v/>
      </c>
      <c r="AK53" s="42" t="str">
        <f>IF(AND('Mapa final'!$Y$55="Muy Baja",'Mapa final'!$AA$55="Catastrófico"),CONCATENATE("R8C",'Mapa final'!$O$55),"")</f>
        <v/>
      </c>
      <c r="AL53" s="42" t="str">
        <f>IF(AND('Mapa final'!$Y$56="Muy Baja",'Mapa final'!$AA$56="Catastrófico"),CONCATENATE("R8C",'Mapa final'!$O$56),"")</f>
        <v/>
      </c>
      <c r="AM53" s="43" t="str">
        <f>IF(AND('Mapa final'!$Y$57="Muy Baja",'Mapa final'!$AA$57="Catastrófico"),CONCATENATE("R8C",'Mapa final'!$O$57),"")</f>
        <v/>
      </c>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row>
    <row r="54" spans="1:80" ht="15" customHeight="1" x14ac:dyDescent="0.35">
      <c r="A54" s="70"/>
      <c r="B54" s="575"/>
      <c r="C54" s="575"/>
      <c r="D54" s="576"/>
      <c r="E54" s="616"/>
      <c r="F54" s="617"/>
      <c r="G54" s="617"/>
      <c r="H54" s="617"/>
      <c r="I54" s="618"/>
      <c r="J54" s="63" t="str">
        <f>IF(AND('Mapa final'!$Y$58="Muy Baja",'Mapa final'!$AA$58="Leve"),CONCATENATE("R9C",'Mapa final'!$O$58),"")</f>
        <v/>
      </c>
      <c r="K54" s="64" t="str">
        <f>IF(AND('Mapa final'!$Y$59="Muy Baja",'Mapa final'!$AA$59="Leve"),CONCATENATE("R9C",'Mapa final'!$O$59),"")</f>
        <v/>
      </c>
      <c r="L54" s="64" t="str">
        <f>IF(AND('Mapa final'!$Y$60="Muy Baja",'Mapa final'!$AA$60="Leve"),CONCATENATE("R9C",'Mapa final'!$O$60),"")</f>
        <v/>
      </c>
      <c r="M54" s="64" t="str">
        <f>IF(AND('Mapa final'!$Y$61="Muy Baja",'Mapa final'!$AA$61="Leve"),CONCATENATE("R9C",'Mapa final'!$O$61),"")</f>
        <v/>
      </c>
      <c r="N54" s="64" t="str">
        <f>IF(AND('Mapa final'!$Y$62="Muy Baja",'Mapa final'!$AA$62="Leve"),CONCATENATE("R9C",'Mapa final'!$O$62),"")</f>
        <v/>
      </c>
      <c r="O54" s="65" t="str">
        <f>IF(AND('Mapa final'!$Y$63="Muy Baja",'Mapa final'!$AA$63="Leve"),CONCATENATE("R9C",'Mapa final'!$O$63),"")</f>
        <v/>
      </c>
      <c r="P54" s="63" t="str">
        <f>IF(AND('Mapa final'!$Y$58="Muy Baja",'Mapa final'!$AA$58="Menor"),CONCATENATE("R9C",'Mapa final'!$O$58),"")</f>
        <v/>
      </c>
      <c r="Q54" s="64" t="str">
        <f>IF(AND('Mapa final'!$Y$59="Muy Baja",'Mapa final'!$AA$59="Menor"),CONCATENATE("R9C",'Mapa final'!$O$59),"")</f>
        <v/>
      </c>
      <c r="R54" s="64" t="str">
        <f>IF(AND('Mapa final'!$Y$60="Muy Baja",'Mapa final'!$AA$60="Menor"),CONCATENATE("R9C",'Mapa final'!$O$60),"")</f>
        <v/>
      </c>
      <c r="S54" s="64" t="str">
        <f>IF(AND('Mapa final'!$Y$61="Muy Baja",'Mapa final'!$AA$61="Menor"),CONCATENATE("R9C",'Mapa final'!$O$61),"")</f>
        <v/>
      </c>
      <c r="T54" s="64" t="str">
        <f>IF(AND('Mapa final'!$Y$62="Muy Baja",'Mapa final'!$AA$62="Menor"),CONCATENATE("R9C",'Mapa final'!$O$62),"")</f>
        <v/>
      </c>
      <c r="U54" s="65" t="str">
        <f>IF(AND('Mapa final'!$Y$63="Muy Baja",'Mapa final'!$AA$63="Menor"),CONCATENATE("R9C",'Mapa final'!$O$63),"")</f>
        <v/>
      </c>
      <c r="V54" s="54" t="str">
        <f>IF(AND('Mapa final'!$Y$58="Muy Baja",'Mapa final'!$AA$58="Moderado"),CONCATENATE("R9C",'Mapa final'!$O$58),"")</f>
        <v/>
      </c>
      <c r="W54" s="55" t="str">
        <f>IF(AND('Mapa final'!$Y$59="Muy Baja",'Mapa final'!$AA$59="Moderado"),CONCATENATE("R9C",'Mapa final'!$O$59),"")</f>
        <v/>
      </c>
      <c r="X54" s="55" t="str">
        <f>IF(AND('Mapa final'!$Y$60="Muy Baja",'Mapa final'!$AA$60="Moderado"),CONCATENATE("R9C",'Mapa final'!$O$60),"")</f>
        <v/>
      </c>
      <c r="Y54" s="55" t="str">
        <f>IF(AND('Mapa final'!$Y$61="Muy Baja",'Mapa final'!$AA$61="Moderado"),CONCATENATE("R9C",'Mapa final'!$O$61),"")</f>
        <v/>
      </c>
      <c r="Z54" s="55" t="str">
        <f>IF(AND('Mapa final'!$Y$62="Muy Baja",'Mapa final'!$AA$62="Moderado"),CONCATENATE("R9C",'Mapa final'!$O$62),"")</f>
        <v/>
      </c>
      <c r="AA54" s="56" t="str">
        <f>IF(AND('Mapa final'!$Y$63="Muy Baja",'Mapa final'!$AA$63="Moderado"),CONCATENATE("R9C",'Mapa final'!$O$63),"")</f>
        <v/>
      </c>
      <c r="AB54" s="38" t="str">
        <f>IF(AND('Mapa final'!$Y$58="Muy Baja",'Mapa final'!$AA$58="Mayor"),CONCATENATE("R9C",'Mapa final'!$O$58),"")</f>
        <v/>
      </c>
      <c r="AC54" s="39" t="str">
        <f>IF(AND('Mapa final'!$Y$59="Muy Baja",'Mapa final'!$AA$59="Mayor"),CONCATENATE("R9C",'Mapa final'!$O$59),"")</f>
        <v/>
      </c>
      <c r="AD54" s="44" t="str">
        <f>IF(AND('Mapa final'!$Y$60="Muy Baja",'Mapa final'!$AA$60="Mayor"),CONCATENATE("R9C",'Mapa final'!$O$60),"")</f>
        <v/>
      </c>
      <c r="AE54" s="44" t="str">
        <f>IF(AND('Mapa final'!$Y$61="Muy Baja",'Mapa final'!$AA$61="Mayor"),CONCATENATE("R9C",'Mapa final'!$O$61),"")</f>
        <v/>
      </c>
      <c r="AF54" s="44" t="str">
        <f>IF(AND('Mapa final'!$Y$62="Muy Baja",'Mapa final'!$AA$62="Mayor"),CONCATENATE("R9C",'Mapa final'!$O$62),"")</f>
        <v/>
      </c>
      <c r="AG54" s="40" t="str">
        <f>IF(AND('Mapa final'!$Y$63="Muy Baja",'Mapa final'!$AA$63="Mayor"),CONCATENATE("R9C",'Mapa final'!$O$63),"")</f>
        <v/>
      </c>
      <c r="AH54" s="41" t="str">
        <f>IF(AND('Mapa final'!$Y$58="Muy Baja",'Mapa final'!$AA$58="Catastrófico"),CONCATENATE("R9C",'Mapa final'!$O$58),"")</f>
        <v/>
      </c>
      <c r="AI54" s="42" t="str">
        <f>IF(AND('Mapa final'!$Y$59="Muy Baja",'Mapa final'!$AA$59="Catastrófico"),CONCATENATE("R9C",'Mapa final'!$O$59),"")</f>
        <v/>
      </c>
      <c r="AJ54" s="42" t="str">
        <f>IF(AND('Mapa final'!$Y$60="Muy Baja",'Mapa final'!$AA$60="Catastrófico"),CONCATENATE("R9C",'Mapa final'!$O$60),"")</f>
        <v/>
      </c>
      <c r="AK54" s="42" t="str">
        <f>IF(AND('Mapa final'!$Y$61="Muy Baja",'Mapa final'!$AA$61="Catastrófico"),CONCATENATE("R9C",'Mapa final'!$O$61),"")</f>
        <v/>
      </c>
      <c r="AL54" s="42" t="str">
        <f>IF(AND('Mapa final'!$Y$62="Muy Baja",'Mapa final'!$AA$62="Catastrófico"),CONCATENATE("R9C",'Mapa final'!$O$62),"")</f>
        <v/>
      </c>
      <c r="AM54" s="43" t="str">
        <f>IF(AND('Mapa final'!$Y$63="Muy Baja",'Mapa final'!$AA$63="Catastrófico"),CONCATENATE("R9C",'Mapa final'!$O$63),"")</f>
        <v/>
      </c>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row>
    <row r="55" spans="1:80" ht="15.75" customHeight="1" thickBot="1" x14ac:dyDescent="0.4">
      <c r="A55" s="70"/>
      <c r="B55" s="575"/>
      <c r="C55" s="575"/>
      <c r="D55" s="576"/>
      <c r="E55" s="619"/>
      <c r="F55" s="620"/>
      <c r="G55" s="620"/>
      <c r="H55" s="620"/>
      <c r="I55" s="621"/>
      <c r="J55" s="66" t="str">
        <f>IF(AND('Mapa final'!$Y$64="Muy Baja",'Mapa final'!$AA$64="Leve"),CONCATENATE("R10C",'Mapa final'!$O$64),"")</f>
        <v/>
      </c>
      <c r="K55" s="67" t="str">
        <f>IF(AND('Mapa final'!$Y$65="Muy Baja",'Mapa final'!$AA$65="Leve"),CONCATENATE("R10C",'Mapa final'!$O$65),"")</f>
        <v/>
      </c>
      <c r="L55" s="67" t="str">
        <f>IF(AND('Mapa final'!$Y$66="Muy Baja",'Mapa final'!$AA$66="Leve"),CONCATENATE("R10C",'Mapa final'!$O$66),"")</f>
        <v/>
      </c>
      <c r="M55" s="67" t="str">
        <f>IF(AND('Mapa final'!$Y$67="Muy Baja",'Mapa final'!$AA$67="Leve"),CONCATENATE("R10C",'Mapa final'!$O$67),"")</f>
        <v/>
      </c>
      <c r="N55" s="67" t="str">
        <f>IF(AND('Mapa final'!$Y$68="Muy Baja",'Mapa final'!$AA$68="Leve"),CONCATENATE("R10C",'Mapa final'!$O$68),"")</f>
        <v/>
      </c>
      <c r="O55" s="68" t="str">
        <f>IF(AND('Mapa final'!$Y$69="Muy Baja",'Mapa final'!$AA$69="Leve"),CONCATENATE("R10C",'Mapa final'!$O$69),"")</f>
        <v/>
      </c>
      <c r="P55" s="66" t="str">
        <f>IF(AND('Mapa final'!$Y$64="Muy Baja",'Mapa final'!$AA$64="Menor"),CONCATENATE("R10C",'Mapa final'!$O$64),"")</f>
        <v/>
      </c>
      <c r="Q55" s="67" t="str">
        <f>IF(AND('Mapa final'!$Y$65="Muy Baja",'Mapa final'!$AA$65="Menor"),CONCATENATE("R10C",'Mapa final'!$O$65),"")</f>
        <v/>
      </c>
      <c r="R55" s="67" t="str">
        <f>IF(AND('Mapa final'!$Y$66="Muy Baja",'Mapa final'!$AA$66="Menor"),CONCATENATE("R10C",'Mapa final'!$O$66),"")</f>
        <v/>
      </c>
      <c r="S55" s="67" t="str">
        <f>IF(AND('Mapa final'!$Y$67="Muy Baja",'Mapa final'!$AA$67="Menor"),CONCATENATE("R10C",'Mapa final'!$O$67),"")</f>
        <v/>
      </c>
      <c r="T55" s="67" t="str">
        <f>IF(AND('Mapa final'!$Y$68="Muy Baja",'Mapa final'!$AA$68="Menor"),CONCATENATE("R10C",'Mapa final'!$O$68),"")</f>
        <v/>
      </c>
      <c r="U55" s="68" t="str">
        <f>IF(AND('Mapa final'!$Y$69="Muy Baja",'Mapa final'!$AA$69="Menor"),CONCATENATE("R10C",'Mapa final'!$O$69),"")</f>
        <v/>
      </c>
      <c r="V55" s="57" t="str">
        <f>IF(AND('Mapa final'!$Y$64="Muy Baja",'Mapa final'!$AA$64="Moderado"),CONCATENATE("R10C",'Mapa final'!$O$64),"")</f>
        <v/>
      </c>
      <c r="W55" s="58" t="str">
        <f>IF(AND('Mapa final'!$Y$65="Muy Baja",'Mapa final'!$AA$65="Moderado"),CONCATENATE("R10C",'Mapa final'!$O$65),"")</f>
        <v/>
      </c>
      <c r="X55" s="58" t="str">
        <f>IF(AND('Mapa final'!$Y$66="Muy Baja",'Mapa final'!$AA$66="Moderado"),CONCATENATE("R10C",'Mapa final'!$O$66),"")</f>
        <v/>
      </c>
      <c r="Y55" s="58" t="str">
        <f>IF(AND('Mapa final'!$Y$67="Muy Baja",'Mapa final'!$AA$67="Moderado"),CONCATENATE("R10C",'Mapa final'!$O$67),"")</f>
        <v/>
      </c>
      <c r="Z55" s="58" t="str">
        <f>IF(AND('Mapa final'!$Y$68="Muy Baja",'Mapa final'!$AA$68="Moderado"),CONCATENATE("R10C",'Mapa final'!$O$68),"")</f>
        <v/>
      </c>
      <c r="AA55" s="59" t="str">
        <f>IF(AND('Mapa final'!$Y$69="Muy Baja",'Mapa final'!$AA$69="Moderado"),CONCATENATE("R10C",'Mapa final'!$O$69),"")</f>
        <v/>
      </c>
      <c r="AB55" s="45" t="str">
        <f>IF(AND('Mapa final'!$Y$64="Muy Baja",'Mapa final'!$AA$64="Mayor"),CONCATENATE("R10C",'Mapa final'!$O$64),"")</f>
        <v/>
      </c>
      <c r="AC55" s="46" t="str">
        <f>IF(AND('Mapa final'!$Y$65="Muy Baja",'Mapa final'!$AA$65="Mayor"),CONCATENATE("R10C",'Mapa final'!$O$65),"")</f>
        <v/>
      </c>
      <c r="AD55" s="46" t="str">
        <f>IF(AND('Mapa final'!$Y$66="Muy Baja",'Mapa final'!$AA$66="Mayor"),CONCATENATE("R10C",'Mapa final'!$O$66),"")</f>
        <v/>
      </c>
      <c r="AE55" s="46" t="str">
        <f>IF(AND('Mapa final'!$Y$67="Muy Baja",'Mapa final'!$AA$67="Mayor"),CONCATENATE("R10C",'Mapa final'!$O$67),"")</f>
        <v/>
      </c>
      <c r="AF55" s="46" t="str">
        <f>IF(AND('Mapa final'!$Y$68="Muy Baja",'Mapa final'!$AA$68="Mayor"),CONCATENATE("R10C",'Mapa final'!$O$68),"")</f>
        <v/>
      </c>
      <c r="AG55" s="47" t="str">
        <f>IF(AND('Mapa final'!$Y$69="Muy Baja",'Mapa final'!$AA$69="Mayor"),CONCATENATE("R10C",'Mapa final'!$O$69),"")</f>
        <v/>
      </c>
      <c r="AH55" s="48" t="str">
        <f>IF(AND('Mapa final'!$Y$64="Muy Baja",'Mapa final'!$AA$64="Catastrófico"),CONCATENATE("R10C",'Mapa final'!$O$64),"")</f>
        <v/>
      </c>
      <c r="AI55" s="49" t="str">
        <f>IF(AND('Mapa final'!$Y$65="Muy Baja",'Mapa final'!$AA$65="Catastrófico"),CONCATENATE("R10C",'Mapa final'!$O$65),"")</f>
        <v/>
      </c>
      <c r="AJ55" s="49" t="str">
        <f>IF(AND('Mapa final'!$Y$66="Muy Baja",'Mapa final'!$AA$66="Catastrófico"),CONCATENATE("R10C",'Mapa final'!$O$66),"")</f>
        <v/>
      </c>
      <c r="AK55" s="49" t="str">
        <f>IF(AND('Mapa final'!$Y$67="Muy Baja",'Mapa final'!$AA$67="Catastrófico"),CONCATENATE("R10C",'Mapa final'!$O$67),"")</f>
        <v/>
      </c>
      <c r="AL55" s="49" t="str">
        <f>IF(AND('Mapa final'!$Y$68="Muy Baja",'Mapa final'!$AA$68="Catastrófico"),CONCATENATE("R10C",'Mapa final'!$O$68),"")</f>
        <v/>
      </c>
      <c r="AM55" s="50" t="str">
        <f>IF(AND('Mapa final'!$Y$69="Muy Baja",'Mapa final'!$AA$69="Catastrófico"),CONCATENATE("R10C",'Mapa final'!$O$69),"")</f>
        <v/>
      </c>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row>
    <row r="56" spans="1:80" x14ac:dyDescent="0.35">
      <c r="A56" s="70"/>
      <c r="B56" s="70"/>
      <c r="C56" s="70"/>
      <c r="D56" s="70"/>
      <c r="E56" s="70"/>
      <c r="F56" s="70"/>
      <c r="G56" s="70"/>
      <c r="H56" s="70"/>
      <c r="I56" s="70"/>
      <c r="J56" s="613" t="s">
        <v>109</v>
      </c>
      <c r="K56" s="614"/>
      <c r="L56" s="614"/>
      <c r="M56" s="614"/>
      <c r="N56" s="614"/>
      <c r="O56" s="615"/>
      <c r="P56" s="613" t="s">
        <v>108</v>
      </c>
      <c r="Q56" s="614"/>
      <c r="R56" s="614"/>
      <c r="S56" s="614"/>
      <c r="T56" s="614"/>
      <c r="U56" s="615"/>
      <c r="V56" s="613" t="s">
        <v>107</v>
      </c>
      <c r="W56" s="614"/>
      <c r="X56" s="614"/>
      <c r="Y56" s="614"/>
      <c r="Z56" s="614"/>
      <c r="AA56" s="615"/>
      <c r="AB56" s="613" t="s">
        <v>106</v>
      </c>
      <c r="AC56" s="622"/>
      <c r="AD56" s="614"/>
      <c r="AE56" s="614"/>
      <c r="AF56" s="614"/>
      <c r="AG56" s="615"/>
      <c r="AH56" s="613" t="s">
        <v>105</v>
      </c>
      <c r="AI56" s="614"/>
      <c r="AJ56" s="614"/>
      <c r="AK56" s="614"/>
      <c r="AL56" s="614"/>
      <c r="AM56" s="615"/>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row>
    <row r="57" spans="1:80" x14ac:dyDescent="0.35">
      <c r="A57" s="70"/>
      <c r="B57" s="70"/>
      <c r="C57" s="70"/>
      <c r="D57" s="70"/>
      <c r="E57" s="70"/>
      <c r="F57" s="70"/>
      <c r="G57" s="70"/>
      <c r="H57" s="70"/>
      <c r="I57" s="70"/>
      <c r="J57" s="616"/>
      <c r="K57" s="617"/>
      <c r="L57" s="617"/>
      <c r="M57" s="617"/>
      <c r="N57" s="617"/>
      <c r="O57" s="618"/>
      <c r="P57" s="616"/>
      <c r="Q57" s="617"/>
      <c r="R57" s="617"/>
      <c r="S57" s="617"/>
      <c r="T57" s="617"/>
      <c r="U57" s="618"/>
      <c r="V57" s="616"/>
      <c r="W57" s="617"/>
      <c r="X57" s="617"/>
      <c r="Y57" s="617"/>
      <c r="Z57" s="617"/>
      <c r="AA57" s="618"/>
      <c r="AB57" s="616"/>
      <c r="AC57" s="617"/>
      <c r="AD57" s="617"/>
      <c r="AE57" s="617"/>
      <c r="AF57" s="617"/>
      <c r="AG57" s="618"/>
      <c r="AH57" s="616"/>
      <c r="AI57" s="617"/>
      <c r="AJ57" s="617"/>
      <c r="AK57" s="617"/>
      <c r="AL57" s="617"/>
      <c r="AM57" s="618"/>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row>
    <row r="58" spans="1:80" x14ac:dyDescent="0.35">
      <c r="A58" s="70"/>
      <c r="B58" s="70"/>
      <c r="C58" s="70"/>
      <c r="D58" s="70"/>
      <c r="E58" s="70"/>
      <c r="F58" s="70"/>
      <c r="G58" s="70"/>
      <c r="H58" s="70"/>
      <c r="I58" s="70"/>
      <c r="J58" s="616"/>
      <c r="K58" s="617"/>
      <c r="L58" s="617"/>
      <c r="M58" s="617"/>
      <c r="N58" s="617"/>
      <c r="O58" s="618"/>
      <c r="P58" s="616"/>
      <c r="Q58" s="617"/>
      <c r="R58" s="617"/>
      <c r="S58" s="617"/>
      <c r="T58" s="617"/>
      <c r="U58" s="618"/>
      <c r="V58" s="616"/>
      <c r="W58" s="617"/>
      <c r="X58" s="617"/>
      <c r="Y58" s="617"/>
      <c r="Z58" s="617"/>
      <c r="AA58" s="618"/>
      <c r="AB58" s="616"/>
      <c r="AC58" s="617"/>
      <c r="AD58" s="617"/>
      <c r="AE58" s="617"/>
      <c r="AF58" s="617"/>
      <c r="AG58" s="618"/>
      <c r="AH58" s="616"/>
      <c r="AI58" s="617"/>
      <c r="AJ58" s="617"/>
      <c r="AK58" s="617"/>
      <c r="AL58" s="617"/>
      <c r="AM58" s="618"/>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row>
    <row r="59" spans="1:80" x14ac:dyDescent="0.35">
      <c r="A59" s="70"/>
      <c r="B59" s="70"/>
      <c r="C59" s="70"/>
      <c r="D59" s="70"/>
      <c r="E59" s="70"/>
      <c r="F59" s="70"/>
      <c r="G59" s="70"/>
      <c r="H59" s="70"/>
      <c r="I59" s="70"/>
      <c r="J59" s="616"/>
      <c r="K59" s="617"/>
      <c r="L59" s="617"/>
      <c r="M59" s="617"/>
      <c r="N59" s="617"/>
      <c r="O59" s="618"/>
      <c r="P59" s="616"/>
      <c r="Q59" s="617"/>
      <c r="R59" s="617"/>
      <c r="S59" s="617"/>
      <c r="T59" s="617"/>
      <c r="U59" s="618"/>
      <c r="V59" s="616"/>
      <c r="W59" s="617"/>
      <c r="X59" s="617"/>
      <c r="Y59" s="617"/>
      <c r="Z59" s="617"/>
      <c r="AA59" s="618"/>
      <c r="AB59" s="616"/>
      <c r="AC59" s="617"/>
      <c r="AD59" s="617"/>
      <c r="AE59" s="617"/>
      <c r="AF59" s="617"/>
      <c r="AG59" s="618"/>
      <c r="AH59" s="616"/>
      <c r="AI59" s="617"/>
      <c r="AJ59" s="617"/>
      <c r="AK59" s="617"/>
      <c r="AL59" s="617"/>
      <c r="AM59" s="618"/>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row>
    <row r="60" spans="1:80" x14ac:dyDescent="0.35">
      <c r="A60" s="70"/>
      <c r="B60" s="70"/>
      <c r="C60" s="70"/>
      <c r="D60" s="70"/>
      <c r="E60" s="70"/>
      <c r="F60" s="70"/>
      <c r="G60" s="70"/>
      <c r="H60" s="70"/>
      <c r="I60" s="70"/>
      <c r="J60" s="616"/>
      <c r="K60" s="617"/>
      <c r="L60" s="617"/>
      <c r="M60" s="617"/>
      <c r="N60" s="617"/>
      <c r="O60" s="618"/>
      <c r="P60" s="616"/>
      <c r="Q60" s="617"/>
      <c r="R60" s="617"/>
      <c r="S60" s="617"/>
      <c r="T60" s="617"/>
      <c r="U60" s="618"/>
      <c r="V60" s="616"/>
      <c r="W60" s="617"/>
      <c r="X60" s="617"/>
      <c r="Y60" s="617"/>
      <c r="Z60" s="617"/>
      <c r="AA60" s="618"/>
      <c r="AB60" s="616"/>
      <c r="AC60" s="617"/>
      <c r="AD60" s="617"/>
      <c r="AE60" s="617"/>
      <c r="AF60" s="617"/>
      <c r="AG60" s="618"/>
      <c r="AH60" s="616"/>
      <c r="AI60" s="617"/>
      <c r="AJ60" s="617"/>
      <c r="AK60" s="617"/>
      <c r="AL60" s="617"/>
      <c r="AM60" s="618"/>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row>
    <row r="61" spans="1:80" ht="15" thickBot="1" x14ac:dyDescent="0.4">
      <c r="A61" s="70"/>
      <c r="B61" s="70"/>
      <c r="C61" s="70"/>
      <c r="D61" s="70"/>
      <c r="E61" s="70"/>
      <c r="F61" s="70"/>
      <c r="G61" s="70"/>
      <c r="H61" s="70"/>
      <c r="I61" s="70"/>
      <c r="J61" s="619"/>
      <c r="K61" s="620"/>
      <c r="L61" s="620"/>
      <c r="M61" s="620"/>
      <c r="N61" s="620"/>
      <c r="O61" s="621"/>
      <c r="P61" s="619"/>
      <c r="Q61" s="620"/>
      <c r="R61" s="620"/>
      <c r="S61" s="620"/>
      <c r="T61" s="620"/>
      <c r="U61" s="621"/>
      <c r="V61" s="619"/>
      <c r="W61" s="620"/>
      <c r="X61" s="620"/>
      <c r="Y61" s="620"/>
      <c r="Z61" s="620"/>
      <c r="AA61" s="621"/>
      <c r="AB61" s="619"/>
      <c r="AC61" s="620"/>
      <c r="AD61" s="620"/>
      <c r="AE61" s="620"/>
      <c r="AF61" s="620"/>
      <c r="AG61" s="621"/>
      <c r="AH61" s="619"/>
      <c r="AI61" s="620"/>
      <c r="AJ61" s="620"/>
      <c r="AK61" s="620"/>
      <c r="AL61" s="620"/>
      <c r="AM61" s="621"/>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row>
    <row r="62" spans="1:80" x14ac:dyDescent="0.3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row>
    <row r="63" spans="1:80" ht="15" customHeight="1" x14ac:dyDescent="0.35">
      <c r="A63" s="70"/>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0"/>
      <c r="AV63" s="70"/>
      <c r="AW63" s="70"/>
      <c r="AX63" s="70"/>
      <c r="AY63" s="70"/>
      <c r="AZ63" s="70"/>
      <c r="BA63" s="70"/>
      <c r="BB63" s="70"/>
      <c r="BC63" s="70"/>
      <c r="BD63" s="70"/>
      <c r="BE63" s="70"/>
      <c r="BF63" s="70"/>
      <c r="BG63" s="70"/>
      <c r="BH63" s="70"/>
    </row>
    <row r="64" spans="1:80" ht="15" customHeight="1" x14ac:dyDescent="0.35">
      <c r="A64" s="70"/>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0"/>
      <c r="AV64" s="70"/>
      <c r="AW64" s="70"/>
      <c r="AX64" s="70"/>
      <c r="AY64" s="70"/>
      <c r="AZ64" s="70"/>
      <c r="BA64" s="70"/>
      <c r="BB64" s="70"/>
      <c r="BC64" s="70"/>
      <c r="BD64" s="70"/>
      <c r="BE64" s="70"/>
      <c r="BF64" s="70"/>
      <c r="BG64" s="70"/>
      <c r="BH64" s="70"/>
    </row>
    <row r="65" spans="1:60" x14ac:dyDescent="0.3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row>
    <row r="66" spans="1:60" x14ac:dyDescent="0.3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row>
    <row r="67" spans="1:60" x14ac:dyDescent="0.3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row>
    <row r="68" spans="1:60" x14ac:dyDescent="0.3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row>
    <row r="69" spans="1:60" x14ac:dyDescent="0.3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row>
    <row r="70" spans="1:60" x14ac:dyDescent="0.3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row>
    <row r="71" spans="1:60" x14ac:dyDescent="0.3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row>
    <row r="72" spans="1:60" x14ac:dyDescent="0.3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row>
    <row r="73" spans="1:60" x14ac:dyDescent="0.3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row>
    <row r="74" spans="1:60" x14ac:dyDescent="0.3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row>
    <row r="75" spans="1:60" x14ac:dyDescent="0.3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row>
    <row r="76" spans="1:60" x14ac:dyDescent="0.3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row>
    <row r="77" spans="1:60" x14ac:dyDescent="0.3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row>
    <row r="78" spans="1:60" x14ac:dyDescent="0.3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row>
    <row r="79" spans="1:60" x14ac:dyDescent="0.3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row>
    <row r="80" spans="1:60" x14ac:dyDescent="0.3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row>
    <row r="81" spans="1:60" x14ac:dyDescent="0.3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row>
    <row r="82" spans="1:60" x14ac:dyDescent="0.3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row>
    <row r="83" spans="1:60" x14ac:dyDescent="0.3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row>
    <row r="84" spans="1:60" x14ac:dyDescent="0.3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row>
    <row r="85" spans="1:60" x14ac:dyDescent="0.3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row>
    <row r="86" spans="1:60" x14ac:dyDescent="0.3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row>
    <row r="87" spans="1:60" x14ac:dyDescent="0.3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row>
    <row r="88" spans="1:60" x14ac:dyDescent="0.3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row>
    <row r="89" spans="1:60" x14ac:dyDescent="0.3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row>
    <row r="90" spans="1:60" x14ac:dyDescent="0.3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row>
    <row r="91" spans="1:60" x14ac:dyDescent="0.3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row>
    <row r="92" spans="1:60" x14ac:dyDescent="0.3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row>
    <row r="93" spans="1:60" x14ac:dyDescent="0.3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row>
    <row r="94" spans="1:60" x14ac:dyDescent="0.3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row>
    <row r="95" spans="1:60" x14ac:dyDescent="0.3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row>
    <row r="96" spans="1:60" x14ac:dyDescent="0.3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row>
    <row r="97" spans="1:60" x14ac:dyDescent="0.3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row>
    <row r="98" spans="1:60" x14ac:dyDescent="0.3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row>
    <row r="99" spans="1:60" x14ac:dyDescent="0.3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row>
    <row r="100" spans="1:60" x14ac:dyDescent="0.3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row>
    <row r="101" spans="1:60" x14ac:dyDescent="0.3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row>
    <row r="102" spans="1:60" x14ac:dyDescent="0.3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row>
    <row r="103" spans="1:60" x14ac:dyDescent="0.3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row>
    <row r="104" spans="1:60" x14ac:dyDescent="0.3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row>
    <row r="105" spans="1:60" x14ac:dyDescent="0.3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row>
    <row r="106" spans="1:60" x14ac:dyDescent="0.3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row>
    <row r="107" spans="1:60" x14ac:dyDescent="0.3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row>
    <row r="108" spans="1:60" x14ac:dyDescent="0.3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row>
    <row r="109" spans="1:60" x14ac:dyDescent="0.3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row>
    <row r="110" spans="1:60" x14ac:dyDescent="0.3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row>
    <row r="111" spans="1:60" x14ac:dyDescent="0.3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row>
    <row r="112" spans="1:60" x14ac:dyDescent="0.3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row>
    <row r="113" spans="1:60" x14ac:dyDescent="0.3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row>
    <row r="114" spans="1:60" x14ac:dyDescent="0.3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row>
    <row r="115" spans="1:60" x14ac:dyDescent="0.3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row>
    <row r="116" spans="1:60" x14ac:dyDescent="0.3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row>
    <row r="117" spans="1:60" x14ac:dyDescent="0.3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row>
    <row r="118" spans="1:60" x14ac:dyDescent="0.3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row>
    <row r="119" spans="1:60" x14ac:dyDescent="0.3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row>
    <row r="120" spans="1:60" x14ac:dyDescent="0.3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row>
    <row r="121" spans="1:60" x14ac:dyDescent="0.3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row>
    <row r="122" spans="1:60" x14ac:dyDescent="0.35">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row>
    <row r="123" spans="1:60" x14ac:dyDescent="0.35">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row>
    <row r="124" spans="1:60" x14ac:dyDescent="0.3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row>
    <row r="125" spans="1:60" x14ac:dyDescent="0.3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row>
    <row r="126" spans="1:60" x14ac:dyDescent="0.35">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row>
    <row r="127" spans="1:60" x14ac:dyDescent="0.35">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row>
    <row r="128" spans="1:60" x14ac:dyDescent="0.35">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row>
    <row r="129" spans="1:60" x14ac:dyDescent="0.3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row>
    <row r="130" spans="1:60" x14ac:dyDescent="0.3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row>
    <row r="131" spans="1:60" x14ac:dyDescent="0.3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row>
    <row r="132" spans="1:60" x14ac:dyDescent="0.3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row>
    <row r="133" spans="1:60" x14ac:dyDescent="0.35">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row>
    <row r="134" spans="1:60" x14ac:dyDescent="0.3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row>
    <row r="135" spans="1:60" x14ac:dyDescent="0.3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row>
    <row r="136" spans="1:60" x14ac:dyDescent="0.3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row>
    <row r="137" spans="1:60" x14ac:dyDescent="0.3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row>
    <row r="138" spans="1:60" x14ac:dyDescent="0.35">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row>
    <row r="139" spans="1:60" x14ac:dyDescent="0.35">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row>
    <row r="140" spans="1:60" x14ac:dyDescent="0.35">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row>
    <row r="141" spans="1:60" x14ac:dyDescent="0.35">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row>
    <row r="142" spans="1:60" x14ac:dyDescent="0.35">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row>
    <row r="143" spans="1:60" x14ac:dyDescent="0.35">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row>
    <row r="144" spans="1:60" x14ac:dyDescent="0.35">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row>
    <row r="145" spans="1:60" x14ac:dyDescent="0.3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row>
    <row r="146" spans="1:60" x14ac:dyDescent="0.35">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row>
    <row r="147" spans="1:60" x14ac:dyDescent="0.35">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row>
    <row r="148" spans="1:60" x14ac:dyDescent="0.35">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row>
    <row r="149" spans="1:60" x14ac:dyDescent="0.35">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row>
    <row r="150" spans="1:60" x14ac:dyDescent="0.3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70"/>
      <c r="BH150" s="70"/>
    </row>
    <row r="151" spans="1:60" x14ac:dyDescent="0.3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70"/>
      <c r="BF151" s="70"/>
      <c r="BG151" s="70"/>
      <c r="BH151" s="70"/>
    </row>
    <row r="152" spans="1:60" x14ac:dyDescent="0.3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row>
    <row r="153" spans="1:60" x14ac:dyDescent="0.3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row>
    <row r="154" spans="1:60" x14ac:dyDescent="0.3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row>
    <row r="155" spans="1:60" x14ac:dyDescent="0.3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row>
    <row r="156" spans="1:60" x14ac:dyDescent="0.3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row>
    <row r="157" spans="1:60" x14ac:dyDescent="0.3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row>
    <row r="158" spans="1:60" x14ac:dyDescent="0.3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row>
    <row r="159" spans="1:60" x14ac:dyDescent="0.3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row>
    <row r="160" spans="1:60" x14ac:dyDescent="0.3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c r="BE160" s="70"/>
      <c r="BF160" s="70"/>
      <c r="BG160" s="70"/>
      <c r="BH160" s="70"/>
    </row>
    <row r="161" spans="1:60" x14ac:dyDescent="0.3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c r="BG161" s="70"/>
      <c r="BH161" s="70"/>
    </row>
    <row r="162" spans="1:60" x14ac:dyDescent="0.3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c r="BC162" s="70"/>
      <c r="BD162" s="70"/>
      <c r="BE162" s="70"/>
      <c r="BF162" s="70"/>
      <c r="BG162" s="70"/>
      <c r="BH162" s="70"/>
    </row>
    <row r="163" spans="1:60" x14ac:dyDescent="0.3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row>
    <row r="164" spans="1:60" x14ac:dyDescent="0.3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row>
    <row r="165" spans="1:60" x14ac:dyDescent="0.3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row>
    <row r="166" spans="1:60" x14ac:dyDescent="0.3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row>
    <row r="167" spans="1:60" x14ac:dyDescent="0.3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row>
    <row r="168" spans="1:60" x14ac:dyDescent="0.3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row>
    <row r="169" spans="1:60" x14ac:dyDescent="0.3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row>
    <row r="170" spans="1:60" x14ac:dyDescent="0.3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row>
    <row r="171" spans="1:60" x14ac:dyDescent="0.3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row>
    <row r="172" spans="1:60" x14ac:dyDescent="0.3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c r="BE172" s="70"/>
      <c r="BF172" s="70"/>
      <c r="BG172" s="70"/>
      <c r="BH172" s="70"/>
    </row>
    <row r="173" spans="1:60" x14ac:dyDescent="0.3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row>
    <row r="174" spans="1:60" x14ac:dyDescent="0.3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row>
    <row r="175" spans="1:60" x14ac:dyDescent="0.3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row>
    <row r="176" spans="1:60" x14ac:dyDescent="0.35">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row>
    <row r="177" spans="1:60" x14ac:dyDescent="0.35">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row>
    <row r="178" spans="1:60" x14ac:dyDescent="0.35">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c r="BC178" s="70"/>
      <c r="BD178" s="70"/>
      <c r="BE178" s="70"/>
      <c r="BF178" s="70"/>
      <c r="BG178" s="70"/>
      <c r="BH178" s="70"/>
    </row>
    <row r="179" spans="1:60" x14ac:dyDescent="0.3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row>
    <row r="180" spans="1:60" x14ac:dyDescent="0.35">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row>
    <row r="181" spans="1:60" x14ac:dyDescent="0.35">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row>
    <row r="182" spans="1:60" x14ac:dyDescent="0.3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row>
    <row r="183" spans="1:60" x14ac:dyDescent="0.35">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c r="BE183" s="70"/>
      <c r="BF183" s="70"/>
      <c r="BG183" s="70"/>
      <c r="BH183" s="70"/>
    </row>
    <row r="184" spans="1:60" x14ac:dyDescent="0.35">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row>
    <row r="185" spans="1:60" x14ac:dyDescent="0.3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c r="BE185" s="70"/>
      <c r="BF185" s="70"/>
      <c r="BG185" s="70"/>
      <c r="BH185" s="70"/>
    </row>
    <row r="186" spans="1:60" x14ac:dyDescent="0.35">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c r="BE186" s="70"/>
      <c r="BF186" s="70"/>
      <c r="BG186" s="70"/>
      <c r="BH186" s="70"/>
    </row>
    <row r="187" spans="1:60" x14ac:dyDescent="0.3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row>
    <row r="188" spans="1:60" x14ac:dyDescent="0.35">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row>
    <row r="189" spans="1:60" x14ac:dyDescent="0.35">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0"/>
      <c r="BB189" s="70"/>
      <c r="BC189" s="70"/>
      <c r="BD189" s="70"/>
      <c r="BE189" s="70"/>
      <c r="BF189" s="70"/>
      <c r="BG189" s="70"/>
      <c r="BH189" s="70"/>
    </row>
    <row r="190" spans="1:60" x14ac:dyDescent="0.3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row>
    <row r="191" spans="1:60" x14ac:dyDescent="0.35">
      <c r="A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row>
    <row r="192" spans="1:60" x14ac:dyDescent="0.35">
      <c r="A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c r="BD192" s="70"/>
      <c r="BE192" s="70"/>
      <c r="BF192" s="70"/>
      <c r="BG192" s="70"/>
      <c r="BH192" s="70"/>
    </row>
    <row r="193" spans="1:60" x14ac:dyDescent="0.35">
      <c r="A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row>
    <row r="194" spans="1:60" x14ac:dyDescent="0.35">
      <c r="A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c r="BE194" s="70"/>
      <c r="BF194" s="70"/>
      <c r="BG194" s="70"/>
      <c r="BH194" s="70"/>
    </row>
    <row r="195" spans="1:60" x14ac:dyDescent="0.35">
      <c r="A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c r="BE195" s="70"/>
      <c r="BF195" s="70"/>
      <c r="BG195" s="70"/>
      <c r="BH195" s="70"/>
    </row>
    <row r="196" spans="1:60" x14ac:dyDescent="0.35">
      <c r="A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c r="BE196" s="70"/>
      <c r="BF196" s="70"/>
      <c r="BG196" s="70"/>
      <c r="BH196" s="70"/>
    </row>
    <row r="197" spans="1:60" x14ac:dyDescent="0.35">
      <c r="A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c r="BC197" s="70"/>
      <c r="BD197" s="70"/>
      <c r="BE197" s="70"/>
      <c r="BF197" s="70"/>
      <c r="BG197" s="70"/>
      <c r="BH197" s="70"/>
    </row>
    <row r="198" spans="1:60" x14ac:dyDescent="0.35">
      <c r="A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row>
    <row r="199" spans="1:60" x14ac:dyDescent="0.35">
      <c r="A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row>
    <row r="200" spans="1:60" x14ac:dyDescent="0.35">
      <c r="A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c r="BE200" s="70"/>
      <c r="BF200" s="70"/>
      <c r="BG200" s="70"/>
      <c r="BH200" s="70"/>
    </row>
    <row r="201" spans="1:60" x14ac:dyDescent="0.35">
      <c r="A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c r="BD201" s="70"/>
      <c r="BE201" s="70"/>
      <c r="BF201" s="70"/>
      <c r="BG201" s="70"/>
      <c r="BH201" s="70"/>
    </row>
    <row r="202" spans="1:60" x14ac:dyDescent="0.35">
      <c r="A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row>
    <row r="203" spans="1:60" x14ac:dyDescent="0.35">
      <c r="A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c r="BE203" s="70"/>
      <c r="BF203" s="70"/>
      <c r="BG203" s="70"/>
      <c r="BH203" s="70"/>
    </row>
    <row r="204" spans="1:60" x14ac:dyDescent="0.35">
      <c r="A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row>
    <row r="205" spans="1:60" x14ac:dyDescent="0.35">
      <c r="A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c r="BE205" s="70"/>
      <c r="BF205" s="70"/>
      <c r="BG205" s="70"/>
      <c r="BH205" s="70"/>
    </row>
    <row r="206" spans="1:60" x14ac:dyDescent="0.35">
      <c r="A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c r="BE206" s="70"/>
      <c r="BF206" s="70"/>
      <c r="BG206" s="70"/>
      <c r="BH206" s="70"/>
    </row>
    <row r="207" spans="1:60" x14ac:dyDescent="0.35">
      <c r="A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c r="BE207" s="70"/>
      <c r="BF207" s="70"/>
      <c r="BG207" s="70"/>
      <c r="BH207" s="70"/>
    </row>
    <row r="208" spans="1:60" x14ac:dyDescent="0.35">
      <c r="A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row>
    <row r="209" spans="1:60" x14ac:dyDescent="0.35">
      <c r="A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c r="BE209" s="70"/>
      <c r="BF209" s="70"/>
      <c r="BG209" s="70"/>
      <c r="BH209" s="70"/>
    </row>
    <row r="210" spans="1:60" x14ac:dyDescent="0.35">
      <c r="A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row>
    <row r="211" spans="1:60" x14ac:dyDescent="0.35">
      <c r="A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row>
    <row r="212" spans="1:60" x14ac:dyDescent="0.35">
      <c r="A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row>
    <row r="213" spans="1:60" x14ac:dyDescent="0.35">
      <c r="A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row>
    <row r="214" spans="1:60" x14ac:dyDescent="0.35">
      <c r="A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70"/>
      <c r="BD214" s="70"/>
      <c r="BE214" s="70"/>
      <c r="BF214" s="70"/>
      <c r="BG214" s="70"/>
      <c r="BH214" s="70"/>
    </row>
    <row r="215" spans="1:60" x14ac:dyDescent="0.35">
      <c r="A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row>
    <row r="216" spans="1:60" x14ac:dyDescent="0.35">
      <c r="A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0"/>
      <c r="BB216" s="70"/>
      <c r="BC216" s="70"/>
      <c r="BD216" s="70"/>
      <c r="BE216" s="70"/>
      <c r="BF216" s="70"/>
      <c r="BG216" s="70"/>
      <c r="BH216" s="70"/>
    </row>
    <row r="217" spans="1:60" x14ac:dyDescent="0.35">
      <c r="A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0"/>
      <c r="BE217" s="70"/>
      <c r="BF217" s="70"/>
      <c r="BG217" s="70"/>
      <c r="BH217" s="70"/>
    </row>
    <row r="218" spans="1:60" x14ac:dyDescent="0.35">
      <c r="A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row>
    <row r="219" spans="1:60" x14ac:dyDescent="0.35">
      <c r="A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c r="BA219" s="70"/>
      <c r="BB219" s="70"/>
      <c r="BC219" s="70"/>
      <c r="BD219" s="70"/>
      <c r="BE219" s="70"/>
      <c r="BF219" s="70"/>
      <c r="BG219" s="70"/>
      <c r="BH219" s="70"/>
    </row>
    <row r="220" spans="1:60" x14ac:dyDescent="0.35">
      <c r="A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70"/>
      <c r="BH220" s="70"/>
    </row>
    <row r="221" spans="1:60" x14ac:dyDescent="0.35">
      <c r="A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c r="BA221" s="70"/>
      <c r="BB221" s="70"/>
      <c r="BC221" s="70"/>
      <c r="BD221" s="70"/>
      <c r="BE221" s="70"/>
      <c r="BF221" s="70"/>
      <c r="BG221" s="70"/>
      <c r="BH221" s="70"/>
    </row>
    <row r="222" spans="1:60" x14ac:dyDescent="0.35">
      <c r="A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row>
    <row r="223" spans="1:60" x14ac:dyDescent="0.35">
      <c r="A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row>
    <row r="224" spans="1:60" x14ac:dyDescent="0.35">
      <c r="A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c r="BA224" s="70"/>
      <c r="BB224" s="70"/>
      <c r="BC224" s="70"/>
      <c r="BD224" s="70"/>
      <c r="BE224" s="70"/>
      <c r="BF224" s="70"/>
      <c r="BG224" s="70"/>
      <c r="BH224" s="70"/>
    </row>
    <row r="225" spans="1:60" x14ac:dyDescent="0.35">
      <c r="A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c r="AX225" s="70"/>
      <c r="AY225" s="70"/>
      <c r="AZ225" s="70"/>
      <c r="BA225" s="70"/>
      <c r="BB225" s="70"/>
      <c r="BC225" s="70"/>
      <c r="BD225" s="70"/>
      <c r="BE225" s="70"/>
      <c r="BF225" s="70"/>
      <c r="BG225" s="70"/>
      <c r="BH225" s="70"/>
    </row>
    <row r="226" spans="1:60" x14ac:dyDescent="0.35">
      <c r="A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c r="AX226" s="70"/>
      <c r="AY226" s="70"/>
      <c r="AZ226" s="70"/>
      <c r="BA226" s="70"/>
      <c r="BB226" s="70"/>
      <c r="BC226" s="70"/>
      <c r="BD226" s="70"/>
      <c r="BE226" s="70"/>
      <c r="BF226" s="70"/>
      <c r="BG226" s="70"/>
      <c r="BH226" s="70"/>
    </row>
    <row r="227" spans="1:60" x14ac:dyDescent="0.35">
      <c r="A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c r="AN227" s="70"/>
      <c r="AO227" s="70"/>
      <c r="AP227" s="70"/>
      <c r="AQ227" s="70"/>
      <c r="AR227" s="70"/>
      <c r="AS227" s="70"/>
      <c r="AT227" s="70"/>
      <c r="AU227" s="70"/>
      <c r="AV227" s="70"/>
      <c r="AW227" s="70"/>
      <c r="AX227" s="70"/>
      <c r="AY227" s="70"/>
      <c r="AZ227" s="70"/>
      <c r="BA227" s="70"/>
      <c r="BB227" s="70"/>
      <c r="BC227" s="70"/>
      <c r="BD227" s="70"/>
      <c r="BE227" s="70"/>
      <c r="BF227" s="70"/>
      <c r="BG227" s="70"/>
      <c r="BH227" s="70"/>
    </row>
    <row r="228" spans="1:60" x14ac:dyDescent="0.35">
      <c r="A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c r="BA228" s="70"/>
      <c r="BB228" s="70"/>
      <c r="BC228" s="70"/>
      <c r="BD228" s="70"/>
      <c r="BE228" s="70"/>
      <c r="BF228" s="70"/>
      <c r="BG228" s="70"/>
      <c r="BH228" s="70"/>
    </row>
    <row r="229" spans="1:60" x14ac:dyDescent="0.35">
      <c r="A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c r="AN229" s="70"/>
      <c r="AO229" s="70"/>
      <c r="AP229" s="70"/>
      <c r="AQ229" s="70"/>
      <c r="AR229" s="70"/>
      <c r="AS229" s="70"/>
      <c r="AT229" s="70"/>
      <c r="AU229" s="70"/>
      <c r="AV229" s="70"/>
      <c r="AW229" s="70"/>
      <c r="AX229" s="70"/>
      <c r="AY229" s="70"/>
      <c r="AZ229" s="70"/>
      <c r="BA229" s="70"/>
      <c r="BB229" s="70"/>
      <c r="BC229" s="70"/>
      <c r="BD229" s="70"/>
      <c r="BE229" s="70"/>
      <c r="BF229" s="70"/>
      <c r="BG229" s="70"/>
      <c r="BH229" s="70"/>
    </row>
    <row r="230" spans="1:60" x14ac:dyDescent="0.35">
      <c r="A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c r="AK230" s="70"/>
      <c r="AL230" s="70"/>
      <c r="AM230" s="70"/>
      <c r="AN230" s="70"/>
      <c r="AO230" s="70"/>
      <c r="AP230" s="70"/>
      <c r="AQ230" s="70"/>
      <c r="AR230" s="70"/>
      <c r="AS230" s="70"/>
      <c r="AT230" s="70"/>
      <c r="AU230" s="70"/>
      <c r="AV230" s="70"/>
      <c r="AW230" s="70"/>
      <c r="AX230" s="70"/>
      <c r="AY230" s="70"/>
      <c r="AZ230" s="70"/>
      <c r="BA230" s="70"/>
      <c r="BB230" s="70"/>
      <c r="BC230" s="70"/>
      <c r="BD230" s="70"/>
      <c r="BE230" s="70"/>
      <c r="BF230" s="70"/>
      <c r="BG230" s="70"/>
      <c r="BH230" s="70"/>
    </row>
    <row r="231" spans="1:60" x14ac:dyDescent="0.35">
      <c r="A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c r="AK231" s="70"/>
      <c r="AL231" s="70"/>
      <c r="AM231" s="70"/>
      <c r="AN231" s="70"/>
      <c r="AO231" s="70"/>
      <c r="AP231" s="70"/>
      <c r="AQ231" s="70"/>
      <c r="AR231" s="70"/>
      <c r="AS231" s="70"/>
      <c r="AT231" s="70"/>
      <c r="AU231" s="70"/>
      <c r="AV231" s="70"/>
      <c r="AW231" s="70"/>
      <c r="AX231" s="70"/>
      <c r="AY231" s="70"/>
      <c r="AZ231" s="70"/>
      <c r="BA231" s="70"/>
      <c r="BB231" s="70"/>
      <c r="BC231" s="70"/>
      <c r="BD231" s="70"/>
      <c r="BE231" s="70"/>
      <c r="BF231" s="70"/>
      <c r="BG231" s="70"/>
      <c r="BH231" s="70"/>
    </row>
    <row r="232" spans="1:60" x14ac:dyDescent="0.35">
      <c r="A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c r="BA232" s="70"/>
      <c r="BB232" s="70"/>
      <c r="BC232" s="70"/>
      <c r="BD232" s="70"/>
      <c r="BE232" s="70"/>
      <c r="BF232" s="70"/>
      <c r="BG232" s="70"/>
      <c r="BH232" s="70"/>
    </row>
    <row r="233" spans="1:60" x14ac:dyDescent="0.35">
      <c r="A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0"/>
      <c r="AW233" s="70"/>
      <c r="AX233" s="70"/>
      <c r="AY233" s="70"/>
      <c r="AZ233" s="70"/>
      <c r="BA233" s="70"/>
      <c r="BB233" s="70"/>
      <c r="BC233" s="70"/>
      <c r="BD233" s="70"/>
      <c r="BE233" s="70"/>
      <c r="BF233" s="70"/>
      <c r="BG233" s="70"/>
      <c r="BH233" s="70"/>
    </row>
    <row r="234" spans="1:60" x14ac:dyDescent="0.35">
      <c r="A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0"/>
      <c r="AW234" s="70"/>
      <c r="AX234" s="70"/>
      <c r="AY234" s="70"/>
      <c r="AZ234" s="70"/>
      <c r="BA234" s="70"/>
      <c r="BB234" s="70"/>
      <c r="BC234" s="70"/>
      <c r="BD234" s="70"/>
      <c r="BE234" s="70"/>
      <c r="BF234" s="70"/>
      <c r="BG234" s="70"/>
      <c r="BH234" s="70"/>
    </row>
    <row r="235" spans="1:60" x14ac:dyDescent="0.35">
      <c r="A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c r="AN235" s="70"/>
      <c r="AO235" s="70"/>
      <c r="AP235" s="70"/>
      <c r="AQ235" s="70"/>
      <c r="AR235" s="70"/>
      <c r="AS235" s="70"/>
      <c r="AT235" s="70"/>
      <c r="AU235" s="70"/>
      <c r="AV235" s="70"/>
      <c r="AW235" s="70"/>
      <c r="AX235" s="70"/>
      <c r="AY235" s="70"/>
      <c r="AZ235" s="70"/>
      <c r="BA235" s="70"/>
      <c r="BB235" s="70"/>
      <c r="BC235" s="70"/>
      <c r="BD235" s="70"/>
      <c r="BE235" s="70"/>
      <c r="BF235" s="70"/>
      <c r="BG235" s="70"/>
      <c r="BH235" s="70"/>
    </row>
    <row r="236" spans="1:60" x14ac:dyDescent="0.35">
      <c r="A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70"/>
      <c r="AW236" s="70"/>
      <c r="AX236" s="70"/>
      <c r="AY236" s="70"/>
      <c r="AZ236" s="70"/>
      <c r="BA236" s="70"/>
      <c r="BB236" s="70"/>
      <c r="BC236" s="70"/>
      <c r="BD236" s="70"/>
      <c r="BE236" s="70"/>
      <c r="BF236" s="70"/>
      <c r="BG236" s="70"/>
      <c r="BH236" s="70"/>
    </row>
    <row r="237" spans="1:60" x14ac:dyDescent="0.35">
      <c r="A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c r="AK237" s="70"/>
      <c r="AL237" s="70"/>
      <c r="AM237" s="70"/>
      <c r="AN237" s="70"/>
      <c r="AO237" s="70"/>
      <c r="AP237" s="70"/>
      <c r="AQ237" s="70"/>
      <c r="AR237" s="70"/>
      <c r="AS237" s="70"/>
      <c r="AT237" s="70"/>
      <c r="AU237" s="70"/>
      <c r="AV237" s="70"/>
      <c r="AW237" s="70"/>
      <c r="AX237" s="70"/>
      <c r="AY237" s="70"/>
      <c r="AZ237" s="70"/>
      <c r="BA237" s="70"/>
      <c r="BB237" s="70"/>
      <c r="BC237" s="70"/>
      <c r="BD237" s="70"/>
      <c r="BE237" s="70"/>
      <c r="BF237" s="70"/>
      <c r="BG237" s="70"/>
      <c r="BH237" s="70"/>
    </row>
    <row r="238" spans="1:60" x14ac:dyDescent="0.35">
      <c r="A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c r="AX238" s="70"/>
      <c r="AY238" s="70"/>
      <c r="AZ238" s="70"/>
      <c r="BA238" s="70"/>
      <c r="BB238" s="70"/>
      <c r="BC238" s="70"/>
      <c r="BD238" s="70"/>
      <c r="BE238" s="70"/>
      <c r="BF238" s="70"/>
      <c r="BG238" s="70"/>
      <c r="BH238" s="70"/>
    </row>
    <row r="239" spans="1:60" x14ac:dyDescent="0.35">
      <c r="A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row>
    <row r="240" spans="1:60" x14ac:dyDescent="0.35">
      <c r="A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row>
    <row r="241" spans="1:60" x14ac:dyDescent="0.35">
      <c r="A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c r="AN241" s="70"/>
      <c r="AO241" s="70"/>
      <c r="AP241" s="70"/>
      <c r="AQ241" s="70"/>
      <c r="AR241" s="70"/>
      <c r="AS241" s="70"/>
      <c r="AT241" s="70"/>
      <c r="AU241" s="70"/>
      <c r="AV241" s="70"/>
      <c r="AW241" s="70"/>
      <c r="AX241" s="70"/>
      <c r="AY241" s="70"/>
      <c r="AZ241" s="70"/>
      <c r="BA241" s="70"/>
      <c r="BB241" s="70"/>
      <c r="BC241" s="70"/>
      <c r="BD241" s="70"/>
      <c r="BE241" s="70"/>
      <c r="BF241" s="70"/>
      <c r="BG241" s="70"/>
      <c r="BH241" s="70"/>
    </row>
    <row r="242" spans="1:60" x14ac:dyDescent="0.35">
      <c r="A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c r="AN242" s="70"/>
      <c r="AO242" s="70"/>
      <c r="AP242" s="70"/>
      <c r="AQ242" s="70"/>
      <c r="AR242" s="70"/>
      <c r="AS242" s="70"/>
      <c r="AT242" s="70"/>
      <c r="AU242" s="70"/>
      <c r="AV242" s="70"/>
      <c r="AW242" s="70"/>
      <c r="AX242" s="70"/>
      <c r="AY242" s="70"/>
      <c r="AZ242" s="70"/>
      <c r="BA242" s="70"/>
      <c r="BB242" s="70"/>
      <c r="BC242" s="70"/>
      <c r="BD242" s="70"/>
      <c r="BE242" s="70"/>
      <c r="BF242" s="70"/>
      <c r="BG242" s="70"/>
      <c r="BH242" s="70"/>
    </row>
    <row r="243" spans="1:60" x14ac:dyDescent="0.35">
      <c r="A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c r="AN243" s="70"/>
      <c r="AO243" s="70"/>
      <c r="AP243" s="70"/>
      <c r="AQ243" s="70"/>
      <c r="AR243" s="70"/>
      <c r="AS243" s="70"/>
      <c r="AT243" s="70"/>
      <c r="AU243" s="70"/>
      <c r="AV243" s="70"/>
      <c r="AW243" s="70"/>
      <c r="AX243" s="70"/>
      <c r="AY243" s="70"/>
      <c r="AZ243" s="70"/>
      <c r="BA243" s="70"/>
      <c r="BB243" s="70"/>
      <c r="BC243" s="70"/>
      <c r="BD243" s="70"/>
      <c r="BE243" s="70"/>
      <c r="BF243" s="70"/>
      <c r="BG243" s="70"/>
      <c r="BH243" s="70"/>
    </row>
    <row r="244" spans="1:60" x14ac:dyDescent="0.35">
      <c r="A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c r="AR244" s="70"/>
      <c r="AS244" s="70"/>
      <c r="AT244" s="70"/>
      <c r="AU244" s="70"/>
      <c r="AV244" s="70"/>
      <c r="AW244" s="70"/>
      <c r="AX244" s="70"/>
      <c r="AY244" s="70"/>
      <c r="AZ244" s="70"/>
      <c r="BA244" s="70"/>
      <c r="BB244" s="70"/>
      <c r="BC244" s="70"/>
      <c r="BD244" s="70"/>
      <c r="BE244" s="70"/>
      <c r="BF244" s="70"/>
      <c r="BG244" s="70"/>
      <c r="BH244" s="70"/>
    </row>
    <row r="245" spans="1:60" x14ac:dyDescent="0.35">
      <c r="A245" s="70"/>
    </row>
    <row r="246" spans="1:60" x14ac:dyDescent="0.35">
      <c r="A246" s="70"/>
    </row>
    <row r="247" spans="1:60" x14ac:dyDescent="0.35">
      <c r="A247" s="70"/>
    </row>
    <row r="248" spans="1:60" x14ac:dyDescent="0.35">
      <c r="A248" s="70"/>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4" sqref="C4"/>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70"/>
      <c r="B1" s="663" t="s">
        <v>52</v>
      </c>
      <c r="C1" s="663"/>
      <c r="D1" s="663"/>
      <c r="E1" s="70"/>
      <c r="F1" s="70"/>
      <c r="G1" s="70"/>
      <c r="H1" s="70"/>
      <c r="I1" s="70"/>
      <c r="J1" s="70"/>
      <c r="K1" s="70"/>
      <c r="L1" s="70"/>
      <c r="M1" s="70"/>
      <c r="N1" s="70"/>
      <c r="O1" s="70"/>
      <c r="P1" s="70"/>
      <c r="Q1" s="70"/>
      <c r="R1" s="70"/>
      <c r="S1" s="70"/>
      <c r="T1" s="70"/>
      <c r="U1" s="70"/>
      <c r="V1" s="70"/>
      <c r="W1" s="70"/>
      <c r="X1" s="70"/>
      <c r="Y1" s="70"/>
      <c r="Z1" s="70"/>
      <c r="AA1" s="70"/>
      <c r="AB1" s="70"/>
      <c r="AC1" s="70"/>
      <c r="AD1" s="70"/>
      <c r="AE1" s="70"/>
    </row>
    <row r="2" spans="1:37" x14ac:dyDescent="0.3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row>
    <row r="3" spans="1:37" ht="25" x14ac:dyDescent="0.35">
      <c r="A3" s="70"/>
      <c r="B3" s="3"/>
      <c r="C3" s="4" t="s">
        <v>49</v>
      </c>
      <c r="D3" s="4" t="s">
        <v>4</v>
      </c>
      <c r="E3" s="70"/>
      <c r="F3" s="70"/>
      <c r="G3" s="70"/>
      <c r="H3" s="70"/>
      <c r="I3" s="70"/>
      <c r="J3" s="70"/>
      <c r="K3" s="70"/>
      <c r="L3" s="70"/>
      <c r="M3" s="70"/>
      <c r="N3" s="70"/>
      <c r="O3" s="70"/>
      <c r="P3" s="70"/>
      <c r="Q3" s="70"/>
      <c r="R3" s="70"/>
      <c r="S3" s="70"/>
      <c r="T3" s="70"/>
      <c r="U3" s="70"/>
      <c r="V3" s="70"/>
      <c r="W3" s="70"/>
      <c r="X3" s="70"/>
      <c r="Y3" s="70"/>
      <c r="Z3" s="70"/>
      <c r="AA3" s="70"/>
      <c r="AB3" s="70"/>
      <c r="AC3" s="70"/>
      <c r="AD3" s="70"/>
      <c r="AE3" s="70"/>
    </row>
    <row r="4" spans="1:37" ht="50" x14ac:dyDescent="0.35">
      <c r="A4" s="70"/>
      <c r="B4" s="5" t="s">
        <v>48</v>
      </c>
      <c r="C4" s="6" t="s">
        <v>99</v>
      </c>
      <c r="D4" s="7">
        <v>0.2</v>
      </c>
      <c r="E4" s="70"/>
      <c r="F4" s="70"/>
      <c r="G4" s="70"/>
      <c r="H4" s="70"/>
      <c r="I4" s="70"/>
      <c r="J4" s="70"/>
      <c r="K4" s="70"/>
      <c r="L4" s="70"/>
      <c r="M4" s="70"/>
      <c r="N4" s="70"/>
      <c r="O4" s="70"/>
      <c r="P4" s="70"/>
      <c r="Q4" s="70"/>
      <c r="R4" s="70"/>
      <c r="S4" s="70"/>
      <c r="T4" s="70"/>
      <c r="U4" s="70"/>
      <c r="V4" s="70"/>
      <c r="W4" s="70"/>
      <c r="X4" s="70"/>
      <c r="Y4" s="70"/>
      <c r="Z4" s="70"/>
      <c r="AA4" s="70"/>
      <c r="AB4" s="70"/>
      <c r="AC4" s="70"/>
      <c r="AD4" s="70"/>
      <c r="AE4" s="70"/>
    </row>
    <row r="5" spans="1:37" ht="50" x14ac:dyDescent="0.35">
      <c r="A5" s="70"/>
      <c r="B5" s="8" t="s">
        <v>50</v>
      </c>
      <c r="C5" s="9" t="s">
        <v>100</v>
      </c>
      <c r="D5" s="10">
        <v>0.4</v>
      </c>
      <c r="E5" s="70"/>
      <c r="F5" s="70"/>
      <c r="G5" s="70"/>
      <c r="H5" s="70"/>
      <c r="I5" s="70"/>
      <c r="J5" s="70"/>
      <c r="K5" s="70"/>
      <c r="L5" s="70"/>
      <c r="M5" s="70"/>
      <c r="N5" s="70"/>
      <c r="O5" s="70"/>
      <c r="P5" s="70"/>
      <c r="Q5" s="70"/>
      <c r="R5" s="70"/>
      <c r="S5" s="70"/>
      <c r="T5" s="70"/>
      <c r="U5" s="70"/>
      <c r="V5" s="70"/>
      <c r="W5" s="70"/>
      <c r="X5" s="70"/>
      <c r="Y5" s="70"/>
      <c r="Z5" s="70"/>
      <c r="AA5" s="70"/>
      <c r="AB5" s="70"/>
      <c r="AC5" s="70"/>
      <c r="AD5" s="70"/>
      <c r="AE5" s="70"/>
    </row>
    <row r="6" spans="1:37" ht="50" x14ac:dyDescent="0.35">
      <c r="A6" s="70"/>
      <c r="B6" s="11" t="s">
        <v>104</v>
      </c>
      <c r="C6" s="9" t="s">
        <v>101</v>
      </c>
      <c r="D6" s="10">
        <v>0.6</v>
      </c>
      <c r="E6" s="70"/>
      <c r="F6" s="70"/>
      <c r="G6" s="70"/>
      <c r="H6" s="70"/>
      <c r="I6" s="70"/>
      <c r="J6" s="70"/>
      <c r="K6" s="70"/>
      <c r="L6" s="70"/>
      <c r="M6" s="70"/>
      <c r="N6" s="70"/>
      <c r="O6" s="70"/>
      <c r="P6" s="70"/>
      <c r="Q6" s="70"/>
      <c r="R6" s="70"/>
      <c r="S6" s="70"/>
      <c r="T6" s="70"/>
      <c r="U6" s="70"/>
      <c r="V6" s="70"/>
      <c r="W6" s="70"/>
      <c r="X6" s="70"/>
      <c r="Y6" s="70"/>
      <c r="Z6" s="70"/>
      <c r="AA6" s="70"/>
      <c r="AB6" s="70"/>
      <c r="AC6" s="70"/>
      <c r="AD6" s="70"/>
      <c r="AE6" s="70"/>
    </row>
    <row r="7" spans="1:37" ht="75" x14ac:dyDescent="0.35">
      <c r="A7" s="70"/>
      <c r="B7" s="12" t="s">
        <v>6</v>
      </c>
      <c r="C7" s="9" t="s">
        <v>102</v>
      </c>
      <c r="D7" s="10">
        <v>0.8</v>
      </c>
      <c r="E7" s="70"/>
      <c r="F7" s="70"/>
      <c r="G7" s="70"/>
      <c r="H7" s="70"/>
      <c r="I7" s="70"/>
      <c r="J7" s="70"/>
      <c r="K7" s="70"/>
      <c r="L7" s="70"/>
      <c r="M7" s="70"/>
      <c r="N7" s="70"/>
      <c r="O7" s="70"/>
      <c r="P7" s="70"/>
      <c r="Q7" s="70"/>
      <c r="R7" s="70"/>
      <c r="S7" s="70"/>
      <c r="T7" s="70"/>
      <c r="U7" s="70"/>
      <c r="V7" s="70"/>
      <c r="W7" s="70"/>
      <c r="X7" s="70"/>
      <c r="Y7" s="70"/>
      <c r="Z7" s="70"/>
      <c r="AA7" s="70"/>
      <c r="AB7" s="70"/>
      <c r="AC7" s="70"/>
      <c r="AD7" s="70"/>
      <c r="AE7" s="70"/>
    </row>
    <row r="8" spans="1:37" ht="50" x14ac:dyDescent="0.35">
      <c r="A8" s="70"/>
      <c r="B8" s="13" t="s">
        <v>51</v>
      </c>
      <c r="C8" s="9" t="s">
        <v>103</v>
      </c>
      <c r="D8" s="10">
        <v>1</v>
      </c>
      <c r="E8" s="70"/>
      <c r="F8" s="70"/>
      <c r="G8" s="70"/>
      <c r="H8" s="70"/>
      <c r="I8" s="70"/>
      <c r="J8" s="70"/>
      <c r="K8" s="70"/>
      <c r="L8" s="70"/>
      <c r="M8" s="70"/>
      <c r="N8" s="70"/>
      <c r="O8" s="70"/>
      <c r="P8" s="70"/>
      <c r="Q8" s="70"/>
      <c r="R8" s="70"/>
      <c r="S8" s="70"/>
      <c r="T8" s="70"/>
      <c r="U8" s="70"/>
      <c r="V8" s="70"/>
      <c r="W8" s="70"/>
      <c r="X8" s="70"/>
      <c r="Y8" s="70"/>
      <c r="Z8" s="70"/>
      <c r="AA8" s="70"/>
      <c r="AB8" s="70"/>
      <c r="AC8" s="70"/>
      <c r="AD8" s="70"/>
      <c r="AE8" s="70"/>
    </row>
    <row r="9" spans="1:37" x14ac:dyDescent="0.35">
      <c r="A9" s="70"/>
      <c r="B9" s="94"/>
      <c r="C9" s="94"/>
      <c r="D9" s="94"/>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row>
    <row r="10" spans="1:37" x14ac:dyDescent="0.35">
      <c r="A10" s="70"/>
      <c r="B10" s="95"/>
      <c r="C10" s="94"/>
      <c r="D10" s="94"/>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row>
    <row r="11" spans="1:37" x14ac:dyDescent="0.35">
      <c r="A11" s="70"/>
      <c r="B11" s="94"/>
      <c r="C11" s="94"/>
      <c r="D11" s="94"/>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row>
    <row r="12" spans="1:37" x14ac:dyDescent="0.35">
      <c r="A12" s="70"/>
      <c r="B12" s="94"/>
      <c r="C12" s="94"/>
      <c r="D12" s="94"/>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row>
    <row r="13" spans="1:37" x14ac:dyDescent="0.35">
      <c r="A13" s="70"/>
      <c r="B13" s="94"/>
      <c r="C13" s="94"/>
      <c r="D13" s="94"/>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pans="1:37" x14ac:dyDescent="0.35">
      <c r="A14" s="70"/>
      <c r="B14" s="94"/>
      <c r="C14" s="94"/>
      <c r="D14" s="94"/>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row>
    <row r="15" spans="1:37" x14ac:dyDescent="0.35">
      <c r="A15" s="70"/>
      <c r="B15" s="94"/>
      <c r="C15" s="94"/>
      <c r="D15" s="94"/>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row>
    <row r="16" spans="1:37" x14ac:dyDescent="0.35">
      <c r="A16" s="70"/>
      <c r="B16" s="94"/>
      <c r="C16" s="94"/>
      <c r="D16" s="94"/>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row>
    <row r="17" spans="1:37" x14ac:dyDescent="0.35">
      <c r="A17" s="70"/>
      <c r="B17" s="94"/>
      <c r="C17" s="94"/>
      <c r="D17" s="94"/>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row>
    <row r="18" spans="1:37" x14ac:dyDescent="0.35">
      <c r="A18" s="70"/>
      <c r="B18" s="94"/>
      <c r="C18" s="94"/>
      <c r="D18" s="94"/>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row>
    <row r="19" spans="1:37" x14ac:dyDescent="0.35">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row>
    <row r="20" spans="1:37" x14ac:dyDescent="0.35">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row>
    <row r="21" spans="1:37" x14ac:dyDescent="0.35">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row>
    <row r="22" spans="1:37" x14ac:dyDescent="0.35">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row>
    <row r="23" spans="1:37" x14ac:dyDescent="0.35">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row>
    <row r="24" spans="1:37" x14ac:dyDescent="0.35">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row>
    <row r="25" spans="1:37" x14ac:dyDescent="0.35">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row>
    <row r="26" spans="1:37" x14ac:dyDescent="0.35">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row>
    <row r="27" spans="1:37" x14ac:dyDescent="0.3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row>
    <row r="28" spans="1:37" x14ac:dyDescent="0.35">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row>
    <row r="29" spans="1:37" x14ac:dyDescent="0.35">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row>
    <row r="30" spans="1:37" x14ac:dyDescent="0.3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7" x14ac:dyDescent="0.35">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row>
    <row r="32" spans="1:37" x14ac:dyDescent="0.3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row>
    <row r="33" spans="1:31" x14ac:dyDescent="0.35">
      <c r="A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row>
    <row r="34" spans="1:31" x14ac:dyDescent="0.35">
      <c r="A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row>
    <row r="35" spans="1:31" x14ac:dyDescent="0.35">
      <c r="A35" s="70"/>
    </row>
    <row r="36" spans="1:31" x14ac:dyDescent="0.35">
      <c r="A36" s="70"/>
    </row>
    <row r="37" spans="1:31" x14ac:dyDescent="0.35">
      <c r="A37" s="70"/>
    </row>
    <row r="38" spans="1:31" x14ac:dyDescent="0.35">
      <c r="A38" s="70"/>
    </row>
    <row r="39" spans="1:31" x14ac:dyDescent="0.35">
      <c r="A39" s="70"/>
    </row>
    <row r="40" spans="1:31" x14ac:dyDescent="0.35">
      <c r="A40" s="70"/>
    </row>
    <row r="41" spans="1:31" x14ac:dyDescent="0.35">
      <c r="A41" s="70"/>
    </row>
    <row r="42" spans="1:31" x14ac:dyDescent="0.35">
      <c r="A42" s="70"/>
    </row>
    <row r="43" spans="1:31" x14ac:dyDescent="0.35">
      <c r="A43" s="70"/>
    </row>
    <row r="44" spans="1:31" x14ac:dyDescent="0.35">
      <c r="A44" s="70"/>
    </row>
    <row r="45" spans="1:31" x14ac:dyDescent="0.35">
      <c r="A45" s="70"/>
    </row>
    <row r="46" spans="1:31" x14ac:dyDescent="0.35">
      <c r="A46" s="70"/>
    </row>
    <row r="47" spans="1:31" x14ac:dyDescent="0.35">
      <c r="A47" s="70"/>
    </row>
    <row r="48" spans="1:31" x14ac:dyDescent="0.35">
      <c r="A48" s="70"/>
    </row>
    <row r="49" spans="1:1" x14ac:dyDescent="0.35">
      <c r="A49" s="70"/>
    </row>
    <row r="50" spans="1:1" x14ac:dyDescent="0.35">
      <c r="A50" s="70"/>
    </row>
    <row r="51" spans="1:1" x14ac:dyDescent="0.35">
      <c r="A51" s="70"/>
    </row>
    <row r="52" spans="1:1" x14ac:dyDescent="0.35">
      <c r="A52" s="70"/>
    </row>
    <row r="53" spans="1:1" x14ac:dyDescent="0.35">
      <c r="A53" s="70"/>
    </row>
    <row r="54" spans="1:1" x14ac:dyDescent="0.35">
      <c r="A54" s="70"/>
    </row>
    <row r="55" spans="1:1" x14ac:dyDescent="0.35">
      <c r="A55" s="7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A6" sqref="A6"/>
    </sheetView>
  </sheetViews>
  <sheetFormatPr baseColWidth="10" defaultRowHeight="14.5" x14ac:dyDescent="0.35"/>
  <cols>
    <col min="2" max="2" width="40.453125" customWidth="1"/>
    <col min="3" max="3" width="74.81640625" customWidth="1"/>
    <col min="4" max="4" width="135" bestFit="1" customWidth="1"/>
    <col min="5" max="5" width="144.7265625" bestFit="1" customWidth="1"/>
  </cols>
  <sheetData>
    <row r="1" spans="1:21" ht="32.5" x14ac:dyDescent="0.35">
      <c r="A1" s="70"/>
      <c r="B1" s="664" t="s">
        <v>60</v>
      </c>
      <c r="C1" s="664"/>
      <c r="D1" s="664"/>
      <c r="E1" s="70"/>
      <c r="F1" s="70"/>
      <c r="G1" s="70"/>
      <c r="H1" s="70"/>
      <c r="I1" s="70"/>
      <c r="J1" s="70"/>
      <c r="K1" s="70"/>
      <c r="L1" s="70"/>
      <c r="M1" s="70"/>
      <c r="N1" s="70"/>
      <c r="O1" s="70"/>
      <c r="P1" s="70"/>
      <c r="Q1" s="70"/>
      <c r="R1" s="70"/>
      <c r="S1" s="70"/>
      <c r="T1" s="70"/>
      <c r="U1" s="70"/>
    </row>
    <row r="2" spans="1:21" x14ac:dyDescent="0.35">
      <c r="A2" s="70"/>
      <c r="B2" s="70"/>
      <c r="C2" s="70"/>
      <c r="D2" s="70"/>
      <c r="E2" s="70"/>
      <c r="F2" s="70"/>
      <c r="G2" s="70"/>
      <c r="H2" s="70"/>
      <c r="I2" s="70"/>
      <c r="J2" s="70"/>
      <c r="K2" s="70"/>
      <c r="L2" s="70"/>
      <c r="M2" s="70"/>
      <c r="N2" s="70"/>
      <c r="O2" s="70"/>
      <c r="P2" s="70"/>
      <c r="Q2" s="70"/>
      <c r="R2" s="70"/>
      <c r="S2" s="70"/>
      <c r="T2" s="70"/>
      <c r="U2" s="70"/>
    </row>
    <row r="3" spans="1:21" ht="30.5" x14ac:dyDescent="0.35">
      <c r="A3" s="70"/>
      <c r="B3" s="91"/>
      <c r="C3" s="22" t="s">
        <v>53</v>
      </c>
      <c r="D3" s="22" t="s">
        <v>54</v>
      </c>
      <c r="E3" s="70"/>
      <c r="F3" s="70"/>
      <c r="G3" s="70"/>
      <c r="H3" s="70"/>
      <c r="I3" s="70"/>
      <c r="J3" s="70"/>
      <c r="K3" s="70"/>
      <c r="L3" s="70"/>
      <c r="M3" s="70"/>
      <c r="N3" s="70"/>
      <c r="O3" s="70"/>
      <c r="P3" s="70"/>
      <c r="Q3" s="70"/>
      <c r="R3" s="70"/>
      <c r="S3" s="70"/>
      <c r="T3" s="70"/>
      <c r="U3" s="70"/>
    </row>
    <row r="4" spans="1:21" ht="32.5" x14ac:dyDescent="0.35">
      <c r="A4" s="90" t="s">
        <v>80</v>
      </c>
      <c r="B4" s="25" t="s">
        <v>98</v>
      </c>
      <c r="C4" s="30" t="s">
        <v>153</v>
      </c>
      <c r="D4" s="23" t="s">
        <v>94</v>
      </c>
      <c r="E4" s="70"/>
      <c r="F4" s="70"/>
      <c r="G4" s="70"/>
      <c r="H4" s="70"/>
      <c r="I4" s="70"/>
      <c r="J4" s="70"/>
      <c r="K4" s="70"/>
      <c r="L4" s="70"/>
      <c r="M4" s="70"/>
      <c r="N4" s="70"/>
      <c r="O4" s="70"/>
      <c r="P4" s="70"/>
      <c r="Q4" s="70"/>
      <c r="R4" s="70"/>
      <c r="S4" s="70"/>
      <c r="T4" s="70"/>
      <c r="U4" s="70"/>
    </row>
    <row r="5" spans="1:21" ht="65" x14ac:dyDescent="0.35">
      <c r="A5" s="90" t="s">
        <v>81</v>
      </c>
      <c r="B5" s="26" t="s">
        <v>56</v>
      </c>
      <c r="C5" s="31" t="s">
        <v>90</v>
      </c>
      <c r="D5" s="24" t="s">
        <v>95</v>
      </c>
      <c r="E5" s="70"/>
      <c r="F5" s="70"/>
      <c r="G5" s="70"/>
      <c r="H5" s="70"/>
      <c r="I5" s="70"/>
      <c r="J5" s="70"/>
      <c r="K5" s="70"/>
      <c r="L5" s="70"/>
      <c r="M5" s="70"/>
      <c r="N5" s="70"/>
      <c r="O5" s="70"/>
      <c r="P5" s="70"/>
      <c r="Q5" s="70"/>
      <c r="R5" s="70"/>
      <c r="S5" s="70"/>
      <c r="T5" s="70"/>
      <c r="U5" s="70"/>
    </row>
    <row r="6" spans="1:21" ht="65" x14ac:dyDescent="0.35">
      <c r="A6" s="90" t="s">
        <v>78</v>
      </c>
      <c r="B6" s="27" t="s">
        <v>57</v>
      </c>
      <c r="C6" s="31" t="s">
        <v>91</v>
      </c>
      <c r="D6" s="24" t="s">
        <v>97</v>
      </c>
      <c r="E6" s="70"/>
      <c r="F6" s="70"/>
      <c r="G6" s="70"/>
      <c r="H6" s="70"/>
      <c r="I6" s="70"/>
      <c r="J6" s="70"/>
      <c r="K6" s="70"/>
      <c r="L6" s="70"/>
      <c r="M6" s="70"/>
      <c r="N6" s="70"/>
      <c r="O6" s="70"/>
      <c r="P6" s="70"/>
      <c r="Q6" s="70"/>
      <c r="R6" s="70"/>
      <c r="S6" s="70"/>
      <c r="T6" s="70"/>
      <c r="U6" s="70"/>
    </row>
    <row r="7" spans="1:21" ht="65" x14ac:dyDescent="0.35">
      <c r="A7" s="90" t="s">
        <v>7</v>
      </c>
      <c r="B7" s="28" t="s">
        <v>58</v>
      </c>
      <c r="C7" s="31" t="s">
        <v>92</v>
      </c>
      <c r="D7" s="24" t="s">
        <v>96</v>
      </c>
      <c r="E7" s="70"/>
      <c r="F7" s="70"/>
      <c r="G7" s="70"/>
      <c r="H7" s="70"/>
      <c r="I7" s="70"/>
      <c r="J7" s="70"/>
      <c r="K7" s="70"/>
      <c r="L7" s="70"/>
      <c r="M7" s="70"/>
      <c r="N7" s="70"/>
      <c r="O7" s="70"/>
      <c r="P7" s="70"/>
      <c r="Q7" s="70"/>
      <c r="R7" s="70"/>
      <c r="S7" s="70"/>
      <c r="T7" s="70"/>
      <c r="U7" s="70"/>
    </row>
    <row r="8" spans="1:21" ht="65" x14ac:dyDescent="0.35">
      <c r="A8" s="90" t="s">
        <v>82</v>
      </c>
      <c r="B8" s="29" t="s">
        <v>59</v>
      </c>
      <c r="C8" s="31" t="s">
        <v>93</v>
      </c>
      <c r="D8" s="24" t="s">
        <v>115</v>
      </c>
      <c r="E8" s="70"/>
      <c r="F8" s="70"/>
      <c r="G8" s="70"/>
      <c r="H8" s="70"/>
      <c r="I8" s="70"/>
      <c r="J8" s="70"/>
      <c r="K8" s="70"/>
      <c r="L8" s="70"/>
      <c r="M8" s="70"/>
      <c r="N8" s="70"/>
      <c r="O8" s="70"/>
      <c r="P8" s="70"/>
      <c r="Q8" s="70"/>
      <c r="R8" s="70"/>
      <c r="S8" s="70"/>
      <c r="T8" s="70"/>
      <c r="U8" s="70"/>
    </row>
    <row r="9" spans="1:21" ht="20" x14ac:dyDescent="0.35">
      <c r="A9" s="90"/>
      <c r="B9" s="90"/>
      <c r="C9" s="92"/>
      <c r="D9" s="92"/>
      <c r="E9" s="70"/>
      <c r="F9" s="70"/>
      <c r="G9" s="70"/>
      <c r="H9" s="70"/>
      <c r="I9" s="70"/>
      <c r="J9" s="70"/>
      <c r="K9" s="70"/>
      <c r="L9" s="70"/>
      <c r="M9" s="70"/>
      <c r="N9" s="70"/>
      <c r="O9" s="70"/>
      <c r="P9" s="70"/>
      <c r="Q9" s="70"/>
      <c r="R9" s="70"/>
      <c r="S9" s="70"/>
      <c r="T9" s="70"/>
      <c r="U9" s="70"/>
    </row>
    <row r="10" spans="1:21" x14ac:dyDescent="0.35">
      <c r="A10" s="90"/>
      <c r="B10" s="93"/>
      <c r="C10" s="93"/>
      <c r="D10" s="93"/>
      <c r="E10" s="70"/>
      <c r="F10" s="70"/>
      <c r="G10" s="70"/>
      <c r="H10" s="70"/>
      <c r="I10" s="70"/>
      <c r="J10" s="70"/>
      <c r="K10" s="70"/>
      <c r="L10" s="70"/>
      <c r="M10" s="70"/>
      <c r="N10" s="70"/>
      <c r="O10" s="70"/>
      <c r="P10" s="70"/>
      <c r="Q10" s="70"/>
      <c r="R10" s="70"/>
      <c r="S10" s="70"/>
      <c r="T10" s="70"/>
      <c r="U10" s="70"/>
    </row>
    <row r="11" spans="1:21" x14ac:dyDescent="0.35">
      <c r="A11" s="90"/>
      <c r="B11" s="90" t="s">
        <v>88</v>
      </c>
      <c r="C11" s="90" t="s">
        <v>141</v>
      </c>
      <c r="D11" s="90" t="s">
        <v>148</v>
      </c>
      <c r="E11" s="70"/>
      <c r="F11" s="70"/>
      <c r="G11" s="70"/>
      <c r="H11" s="70"/>
      <c r="I11" s="70"/>
      <c r="J11" s="70"/>
      <c r="K11" s="70"/>
      <c r="L11" s="70"/>
      <c r="M11" s="70"/>
      <c r="N11" s="70"/>
      <c r="O11" s="70"/>
      <c r="P11" s="70"/>
      <c r="Q11" s="70"/>
      <c r="R11" s="70"/>
      <c r="S11" s="70"/>
      <c r="T11" s="70"/>
      <c r="U11" s="70"/>
    </row>
    <row r="12" spans="1:21" x14ac:dyDescent="0.35">
      <c r="A12" s="90"/>
      <c r="B12" s="90" t="s">
        <v>86</v>
      </c>
      <c r="C12" s="90" t="s">
        <v>145</v>
      </c>
      <c r="D12" s="90" t="s">
        <v>149</v>
      </c>
      <c r="E12" s="70"/>
      <c r="F12" s="70"/>
      <c r="G12" s="70"/>
      <c r="H12" s="70"/>
      <c r="I12" s="70"/>
      <c r="J12" s="70"/>
      <c r="K12" s="70"/>
      <c r="L12" s="70"/>
      <c r="M12" s="70"/>
      <c r="N12" s="70"/>
      <c r="O12" s="70"/>
      <c r="P12" s="70"/>
      <c r="Q12" s="70"/>
      <c r="R12" s="70"/>
      <c r="S12" s="70"/>
      <c r="T12" s="70"/>
      <c r="U12" s="70"/>
    </row>
    <row r="13" spans="1:21" x14ac:dyDescent="0.35">
      <c r="A13" s="90"/>
      <c r="B13" s="90"/>
      <c r="C13" s="90" t="s">
        <v>144</v>
      </c>
      <c r="D13" s="90" t="s">
        <v>150</v>
      </c>
      <c r="E13" s="70"/>
      <c r="F13" s="70"/>
      <c r="G13" s="70"/>
      <c r="H13" s="70"/>
      <c r="I13" s="70"/>
      <c r="J13" s="70"/>
      <c r="K13" s="70"/>
      <c r="L13" s="70"/>
      <c r="M13" s="70"/>
      <c r="N13" s="70"/>
      <c r="O13" s="70"/>
      <c r="P13" s="70"/>
      <c r="Q13" s="70"/>
      <c r="R13" s="70"/>
      <c r="S13" s="70"/>
      <c r="T13" s="70"/>
      <c r="U13" s="70"/>
    </row>
    <row r="14" spans="1:21" x14ac:dyDescent="0.35">
      <c r="A14" s="90"/>
      <c r="B14" s="90"/>
      <c r="C14" s="90" t="s">
        <v>146</v>
      </c>
      <c r="D14" s="90" t="s">
        <v>151</v>
      </c>
      <c r="E14" s="70"/>
      <c r="F14" s="70"/>
      <c r="G14" s="70"/>
      <c r="H14" s="70"/>
      <c r="I14" s="70"/>
      <c r="J14" s="70"/>
      <c r="K14" s="70"/>
      <c r="L14" s="70"/>
      <c r="M14" s="70"/>
      <c r="N14" s="70"/>
      <c r="O14" s="70"/>
      <c r="P14" s="70"/>
      <c r="Q14" s="70"/>
      <c r="R14" s="70"/>
      <c r="S14" s="70"/>
      <c r="T14" s="70"/>
      <c r="U14" s="70"/>
    </row>
    <row r="15" spans="1:21" x14ac:dyDescent="0.35">
      <c r="A15" s="90"/>
      <c r="B15" s="90"/>
      <c r="C15" s="90" t="s">
        <v>147</v>
      </c>
      <c r="D15" s="90" t="s">
        <v>152</v>
      </c>
      <c r="E15" s="70"/>
      <c r="F15" s="70"/>
      <c r="G15" s="70"/>
      <c r="H15" s="70"/>
      <c r="I15" s="70"/>
      <c r="J15" s="70"/>
      <c r="K15" s="70"/>
      <c r="L15" s="70"/>
      <c r="M15" s="70"/>
      <c r="N15" s="70"/>
      <c r="O15" s="70"/>
      <c r="P15" s="70"/>
      <c r="Q15" s="70"/>
      <c r="R15" s="70"/>
      <c r="S15" s="70"/>
      <c r="T15" s="70"/>
      <c r="U15" s="70"/>
    </row>
    <row r="16" spans="1:21" x14ac:dyDescent="0.35">
      <c r="A16" s="90"/>
      <c r="B16" s="90"/>
      <c r="C16" s="90"/>
      <c r="D16" s="90"/>
      <c r="E16" s="70"/>
      <c r="F16" s="70"/>
      <c r="G16" s="70"/>
      <c r="H16" s="70"/>
      <c r="I16" s="70"/>
      <c r="J16" s="70"/>
      <c r="K16" s="70"/>
      <c r="L16" s="70"/>
      <c r="M16" s="70"/>
      <c r="N16" s="70"/>
      <c r="O16" s="70"/>
    </row>
    <row r="17" spans="1:15" x14ac:dyDescent="0.35">
      <c r="A17" s="90"/>
      <c r="B17" s="90"/>
      <c r="C17" s="90"/>
      <c r="D17" s="90"/>
      <c r="E17" s="70"/>
      <c r="F17" s="70"/>
      <c r="G17" s="70"/>
      <c r="H17" s="70"/>
      <c r="I17" s="70"/>
      <c r="J17" s="70"/>
      <c r="K17" s="70"/>
      <c r="L17" s="70"/>
      <c r="M17" s="70"/>
      <c r="N17" s="70"/>
      <c r="O17" s="70"/>
    </row>
    <row r="18" spans="1:15" x14ac:dyDescent="0.35">
      <c r="A18" s="90"/>
      <c r="B18" s="94"/>
      <c r="C18" s="94"/>
      <c r="D18" s="94"/>
      <c r="E18" s="70"/>
      <c r="F18" s="70"/>
      <c r="G18" s="70"/>
      <c r="H18" s="70"/>
      <c r="I18" s="70"/>
      <c r="J18" s="70"/>
      <c r="K18" s="70"/>
      <c r="L18" s="70"/>
      <c r="M18" s="70"/>
      <c r="N18" s="70"/>
      <c r="O18" s="70"/>
    </row>
    <row r="19" spans="1:15" x14ac:dyDescent="0.35">
      <c r="A19" s="90"/>
      <c r="B19" s="94"/>
      <c r="C19" s="94"/>
      <c r="D19" s="94"/>
      <c r="E19" s="70"/>
      <c r="F19" s="70"/>
      <c r="G19" s="70"/>
      <c r="H19" s="70"/>
      <c r="I19" s="70"/>
      <c r="J19" s="70"/>
      <c r="K19" s="70"/>
      <c r="L19" s="70"/>
      <c r="M19" s="70"/>
      <c r="N19" s="70"/>
      <c r="O19" s="70"/>
    </row>
    <row r="20" spans="1:15" x14ac:dyDescent="0.35">
      <c r="A20" s="90"/>
      <c r="B20" s="94"/>
      <c r="C20" s="94"/>
      <c r="D20" s="94"/>
      <c r="E20" s="70"/>
      <c r="F20" s="70"/>
      <c r="G20" s="70"/>
      <c r="H20" s="70"/>
      <c r="I20" s="70"/>
      <c r="J20" s="70"/>
      <c r="K20" s="70"/>
      <c r="L20" s="70"/>
      <c r="M20" s="70"/>
      <c r="N20" s="70"/>
      <c r="O20" s="70"/>
    </row>
    <row r="21" spans="1:15" x14ac:dyDescent="0.35">
      <c r="A21" s="90"/>
      <c r="B21" s="94"/>
      <c r="C21" s="94"/>
      <c r="D21" s="94"/>
      <c r="E21" s="70"/>
      <c r="F21" s="70"/>
      <c r="G21" s="70"/>
      <c r="H21" s="70"/>
      <c r="I21" s="70"/>
      <c r="J21" s="70"/>
      <c r="K21" s="70"/>
      <c r="L21" s="70"/>
      <c r="M21" s="70"/>
      <c r="N21" s="70"/>
      <c r="O21" s="70"/>
    </row>
    <row r="22" spans="1:15" ht="20" x14ac:dyDescent="0.35">
      <c r="A22" s="90"/>
      <c r="B22" s="90"/>
      <c r="C22" s="92"/>
      <c r="D22" s="92"/>
      <c r="E22" s="70"/>
      <c r="F22" s="70"/>
      <c r="G22" s="70"/>
      <c r="H22" s="70"/>
      <c r="I22" s="70"/>
      <c r="J22" s="70"/>
      <c r="K22" s="70"/>
      <c r="L22" s="70"/>
      <c r="M22" s="70"/>
      <c r="N22" s="70"/>
      <c r="O22" s="70"/>
    </row>
    <row r="23" spans="1:15" ht="20" x14ac:dyDescent="0.35">
      <c r="A23" s="90"/>
      <c r="B23" s="90"/>
      <c r="C23" s="92"/>
      <c r="D23" s="92"/>
      <c r="E23" s="70"/>
      <c r="F23" s="70"/>
      <c r="G23" s="70"/>
      <c r="H23" s="70"/>
      <c r="I23" s="70"/>
      <c r="J23" s="70"/>
      <c r="K23" s="70"/>
      <c r="L23" s="70"/>
      <c r="M23" s="70"/>
      <c r="N23" s="70"/>
      <c r="O23" s="70"/>
    </row>
    <row r="24" spans="1:15" ht="20" x14ac:dyDescent="0.35">
      <c r="A24" s="90"/>
      <c r="B24" s="90"/>
      <c r="C24" s="92"/>
      <c r="D24" s="92"/>
      <c r="E24" s="70"/>
      <c r="F24" s="70"/>
      <c r="G24" s="70"/>
      <c r="H24" s="70"/>
      <c r="I24" s="70"/>
      <c r="J24" s="70"/>
      <c r="K24" s="70"/>
      <c r="L24" s="70"/>
      <c r="M24" s="70"/>
      <c r="N24" s="70"/>
      <c r="O24" s="70"/>
    </row>
    <row r="25" spans="1:15" ht="20" x14ac:dyDescent="0.35">
      <c r="A25" s="90"/>
      <c r="B25" s="90"/>
      <c r="C25" s="92"/>
      <c r="D25" s="92"/>
      <c r="E25" s="70"/>
      <c r="F25" s="70"/>
      <c r="G25" s="70"/>
      <c r="H25" s="70"/>
      <c r="I25" s="70"/>
      <c r="J25" s="70"/>
      <c r="K25" s="70"/>
      <c r="L25" s="70"/>
      <c r="M25" s="70"/>
      <c r="N25" s="70"/>
      <c r="O25" s="70"/>
    </row>
    <row r="26" spans="1:15" ht="20" x14ac:dyDescent="0.35">
      <c r="A26" s="90"/>
      <c r="B26" s="90"/>
      <c r="C26" s="92"/>
      <c r="D26" s="92"/>
      <c r="E26" s="70"/>
      <c r="F26" s="70"/>
      <c r="G26" s="70"/>
      <c r="H26" s="70"/>
      <c r="I26" s="70"/>
      <c r="J26" s="70"/>
      <c r="K26" s="70"/>
      <c r="L26" s="70"/>
      <c r="M26" s="70"/>
      <c r="N26" s="70"/>
      <c r="O26" s="70"/>
    </row>
    <row r="27" spans="1:15" ht="20" x14ac:dyDescent="0.35">
      <c r="A27" s="90"/>
      <c r="B27" s="90"/>
      <c r="C27" s="92"/>
      <c r="D27" s="92"/>
      <c r="E27" s="70"/>
      <c r="F27" s="70"/>
      <c r="G27" s="70"/>
      <c r="H27" s="70"/>
      <c r="I27" s="70"/>
      <c r="J27" s="70"/>
      <c r="K27" s="70"/>
      <c r="L27" s="70"/>
      <c r="M27" s="70"/>
      <c r="N27" s="70"/>
      <c r="O27" s="70"/>
    </row>
    <row r="28" spans="1:15" ht="20" x14ac:dyDescent="0.35">
      <c r="A28" s="90"/>
      <c r="B28" s="90"/>
      <c r="C28" s="92"/>
      <c r="D28" s="92"/>
      <c r="E28" s="70"/>
      <c r="F28" s="70"/>
      <c r="G28" s="70"/>
      <c r="H28" s="70"/>
      <c r="I28" s="70"/>
      <c r="J28" s="70"/>
      <c r="K28" s="70"/>
      <c r="L28" s="70"/>
      <c r="M28" s="70"/>
      <c r="N28" s="70"/>
      <c r="O28" s="70"/>
    </row>
    <row r="29" spans="1:15" ht="20" x14ac:dyDescent="0.35">
      <c r="A29" s="90"/>
      <c r="B29" s="90"/>
      <c r="C29" s="92"/>
      <c r="D29" s="92"/>
      <c r="E29" s="70"/>
      <c r="F29" s="70"/>
      <c r="G29" s="70"/>
      <c r="H29" s="70"/>
      <c r="I29" s="70"/>
      <c r="J29" s="70"/>
      <c r="K29" s="70"/>
      <c r="L29" s="70"/>
      <c r="M29" s="70"/>
      <c r="N29" s="70"/>
      <c r="O29" s="70"/>
    </row>
    <row r="30" spans="1:15" ht="20" x14ac:dyDescent="0.35">
      <c r="A30" s="90"/>
      <c r="B30" s="90"/>
      <c r="C30" s="92"/>
      <c r="D30" s="92"/>
      <c r="E30" s="70"/>
      <c r="F30" s="70"/>
      <c r="G30" s="70"/>
      <c r="H30" s="70"/>
      <c r="I30" s="70"/>
      <c r="J30" s="70"/>
      <c r="K30" s="70"/>
      <c r="L30" s="70"/>
      <c r="M30" s="70"/>
      <c r="N30" s="70"/>
      <c r="O30" s="70"/>
    </row>
    <row r="31" spans="1:15" ht="20" x14ac:dyDescent="0.35">
      <c r="A31" s="90"/>
      <c r="B31" s="90"/>
      <c r="C31" s="92"/>
      <c r="D31" s="92"/>
      <c r="E31" s="70"/>
      <c r="F31" s="70"/>
      <c r="G31" s="70"/>
      <c r="H31" s="70"/>
      <c r="I31" s="70"/>
      <c r="J31" s="70"/>
      <c r="K31" s="70"/>
      <c r="L31" s="70"/>
      <c r="M31" s="70"/>
      <c r="N31" s="70"/>
      <c r="O31" s="70"/>
    </row>
    <row r="32" spans="1:15" ht="20" x14ac:dyDescent="0.35">
      <c r="A32" s="90"/>
      <c r="B32" s="90"/>
      <c r="C32" s="92"/>
      <c r="D32" s="92"/>
      <c r="E32" s="70"/>
      <c r="F32" s="70"/>
      <c r="G32" s="70"/>
      <c r="H32" s="70"/>
      <c r="I32" s="70"/>
      <c r="J32" s="70"/>
      <c r="K32" s="70"/>
      <c r="L32" s="70"/>
      <c r="M32" s="70"/>
      <c r="N32" s="70"/>
      <c r="O32" s="70"/>
    </row>
    <row r="33" spans="1:15" ht="20" x14ac:dyDescent="0.35">
      <c r="A33" s="90"/>
      <c r="B33" s="90"/>
      <c r="C33" s="92"/>
      <c r="D33" s="92"/>
      <c r="E33" s="70"/>
      <c r="F33" s="70"/>
      <c r="G33" s="70"/>
      <c r="H33" s="70"/>
      <c r="I33" s="70"/>
      <c r="J33" s="70"/>
      <c r="K33" s="70"/>
      <c r="L33" s="70"/>
      <c r="M33" s="70"/>
      <c r="N33" s="70"/>
      <c r="O33" s="70"/>
    </row>
    <row r="34" spans="1:15" ht="20" x14ac:dyDescent="0.35">
      <c r="A34" s="90"/>
      <c r="B34" s="90"/>
      <c r="C34" s="92"/>
      <c r="D34" s="92"/>
      <c r="E34" s="70"/>
      <c r="F34" s="70"/>
      <c r="G34" s="70"/>
      <c r="H34" s="70"/>
      <c r="I34" s="70"/>
      <c r="J34" s="70"/>
      <c r="K34" s="70"/>
      <c r="L34" s="70"/>
      <c r="M34" s="70"/>
      <c r="N34" s="70"/>
      <c r="O34" s="70"/>
    </row>
    <row r="35" spans="1:15" ht="20" x14ac:dyDescent="0.35">
      <c r="A35" s="90"/>
      <c r="B35" s="90"/>
      <c r="C35" s="92"/>
      <c r="D35" s="92"/>
      <c r="E35" s="70"/>
      <c r="F35" s="70"/>
      <c r="G35" s="70"/>
      <c r="H35" s="70"/>
      <c r="I35" s="70"/>
      <c r="J35" s="70"/>
      <c r="K35" s="70"/>
      <c r="L35" s="70"/>
      <c r="M35" s="70"/>
      <c r="N35" s="70"/>
      <c r="O35" s="70"/>
    </row>
    <row r="36" spans="1:15" ht="20" x14ac:dyDescent="0.35">
      <c r="A36" s="90"/>
      <c r="B36" s="90"/>
      <c r="C36" s="92"/>
      <c r="D36" s="92"/>
      <c r="E36" s="70"/>
      <c r="F36" s="70"/>
      <c r="G36" s="70"/>
      <c r="H36" s="70"/>
      <c r="I36" s="70"/>
      <c r="J36" s="70"/>
      <c r="K36" s="70"/>
      <c r="L36" s="70"/>
      <c r="M36" s="70"/>
      <c r="N36" s="70"/>
      <c r="O36" s="70"/>
    </row>
    <row r="37" spans="1:15" ht="20" x14ac:dyDescent="0.35">
      <c r="A37" s="90"/>
      <c r="B37" s="90"/>
      <c r="C37" s="92"/>
      <c r="D37" s="92"/>
      <c r="E37" s="70"/>
      <c r="F37" s="70"/>
      <c r="G37" s="70"/>
      <c r="H37" s="70"/>
      <c r="I37" s="70"/>
      <c r="J37" s="70"/>
      <c r="K37" s="70"/>
      <c r="L37" s="70"/>
      <c r="M37" s="70"/>
      <c r="N37" s="70"/>
      <c r="O37" s="70"/>
    </row>
    <row r="38" spans="1:15" ht="20" x14ac:dyDescent="0.35">
      <c r="A38" s="90"/>
      <c r="B38" s="90"/>
      <c r="C38" s="92"/>
      <c r="D38" s="92"/>
      <c r="E38" s="70"/>
      <c r="F38" s="70"/>
      <c r="G38" s="70"/>
      <c r="H38" s="70"/>
      <c r="I38" s="70"/>
      <c r="J38" s="70"/>
      <c r="K38" s="70"/>
      <c r="L38" s="70"/>
      <c r="M38" s="70"/>
      <c r="N38" s="70"/>
      <c r="O38" s="70"/>
    </row>
    <row r="39" spans="1:15" ht="20" x14ac:dyDescent="0.35">
      <c r="A39" s="90"/>
      <c r="B39" s="90"/>
      <c r="C39" s="92"/>
      <c r="D39" s="92"/>
      <c r="E39" s="70"/>
      <c r="F39" s="70"/>
      <c r="G39" s="70"/>
      <c r="H39" s="70"/>
      <c r="I39" s="70"/>
      <c r="J39" s="70"/>
      <c r="K39" s="70"/>
      <c r="L39" s="70"/>
      <c r="M39" s="70"/>
      <c r="N39" s="70"/>
      <c r="O39" s="70"/>
    </row>
    <row r="40" spans="1:15" ht="20" x14ac:dyDescent="0.35">
      <c r="A40" s="90"/>
      <c r="B40" s="90"/>
      <c r="C40" s="92"/>
      <c r="D40" s="92"/>
      <c r="E40" s="70"/>
      <c r="F40" s="70"/>
      <c r="G40" s="70"/>
      <c r="H40" s="70"/>
      <c r="I40" s="70"/>
      <c r="J40" s="70"/>
      <c r="K40" s="70"/>
      <c r="L40" s="70"/>
      <c r="M40" s="70"/>
      <c r="N40" s="70"/>
      <c r="O40" s="70"/>
    </row>
    <row r="41" spans="1:15" ht="20" x14ac:dyDescent="0.35">
      <c r="A41" s="90"/>
      <c r="B41" s="90"/>
      <c r="C41" s="92"/>
      <c r="D41" s="92"/>
      <c r="E41" s="70"/>
      <c r="F41" s="70"/>
      <c r="G41" s="70"/>
      <c r="H41" s="70"/>
      <c r="I41" s="70"/>
      <c r="J41" s="70"/>
      <c r="K41" s="70"/>
      <c r="L41" s="70"/>
      <c r="M41" s="70"/>
      <c r="N41" s="70"/>
      <c r="O41" s="70"/>
    </row>
    <row r="42" spans="1:15" ht="20" x14ac:dyDescent="0.35">
      <c r="A42" s="90"/>
      <c r="B42" s="90"/>
      <c r="C42" s="92"/>
      <c r="D42" s="92"/>
      <c r="E42" s="70"/>
      <c r="F42" s="70"/>
      <c r="G42" s="70"/>
      <c r="H42" s="70"/>
      <c r="I42" s="70"/>
      <c r="J42" s="70"/>
      <c r="K42" s="70"/>
      <c r="L42" s="70"/>
      <c r="M42" s="70"/>
      <c r="N42" s="70"/>
      <c r="O42" s="70"/>
    </row>
    <row r="43" spans="1:15" ht="20" x14ac:dyDescent="0.35">
      <c r="A43" s="90"/>
      <c r="B43" s="90"/>
      <c r="C43" s="92"/>
      <c r="D43" s="92"/>
      <c r="E43" s="70"/>
      <c r="F43" s="70"/>
      <c r="G43" s="70"/>
      <c r="H43" s="70"/>
      <c r="I43" s="70"/>
      <c r="J43" s="70"/>
      <c r="K43" s="70"/>
      <c r="L43" s="70"/>
      <c r="M43" s="70"/>
      <c r="N43" s="70"/>
      <c r="O43" s="70"/>
    </row>
    <row r="44" spans="1:15" ht="20" x14ac:dyDescent="0.35">
      <c r="A44" s="90"/>
      <c r="B44" s="90"/>
      <c r="C44" s="92"/>
      <c r="D44" s="92"/>
      <c r="E44" s="70"/>
      <c r="F44" s="70"/>
      <c r="G44" s="70"/>
      <c r="H44" s="70"/>
      <c r="I44" s="70"/>
      <c r="J44" s="70"/>
      <c r="K44" s="70"/>
      <c r="L44" s="70"/>
      <c r="M44" s="70"/>
      <c r="N44" s="70"/>
      <c r="O44" s="70"/>
    </row>
    <row r="45" spans="1:15" ht="20" x14ac:dyDescent="0.35">
      <c r="A45" s="90"/>
      <c r="B45" s="90"/>
      <c r="C45" s="92"/>
      <c r="D45" s="92"/>
      <c r="E45" s="70"/>
      <c r="F45" s="70"/>
      <c r="G45" s="70"/>
      <c r="H45" s="70"/>
      <c r="I45" s="70"/>
      <c r="J45" s="70"/>
      <c r="K45" s="70"/>
      <c r="L45" s="70"/>
      <c r="M45" s="70"/>
      <c r="N45" s="70"/>
      <c r="O45" s="70"/>
    </row>
    <row r="46" spans="1:15" ht="20" x14ac:dyDescent="0.35">
      <c r="A46" s="90"/>
      <c r="B46" s="90"/>
      <c r="C46" s="92"/>
      <c r="D46" s="92"/>
      <c r="E46" s="70"/>
      <c r="F46" s="70"/>
      <c r="G46" s="70"/>
      <c r="H46" s="70"/>
      <c r="I46" s="70"/>
      <c r="J46" s="70"/>
      <c r="K46" s="70"/>
      <c r="L46" s="70"/>
      <c r="M46" s="70"/>
      <c r="N46" s="70"/>
      <c r="O46" s="70"/>
    </row>
    <row r="47" spans="1:15" ht="20" x14ac:dyDescent="0.35">
      <c r="A47" s="90"/>
      <c r="B47" s="90"/>
      <c r="C47" s="92"/>
      <c r="D47" s="92"/>
      <c r="E47" s="70"/>
      <c r="F47" s="70"/>
      <c r="G47" s="70"/>
      <c r="H47" s="70"/>
      <c r="I47" s="70"/>
      <c r="J47" s="70"/>
      <c r="K47" s="70"/>
      <c r="L47" s="70"/>
      <c r="M47" s="70"/>
      <c r="N47" s="70"/>
      <c r="O47" s="70"/>
    </row>
    <row r="48" spans="1:15" ht="20" x14ac:dyDescent="0.35">
      <c r="A48" s="90"/>
      <c r="B48" s="90"/>
      <c r="C48" s="92"/>
      <c r="D48" s="92"/>
      <c r="E48" s="70"/>
      <c r="F48" s="70"/>
      <c r="G48" s="70"/>
      <c r="H48" s="70"/>
      <c r="I48" s="70"/>
      <c r="J48" s="70"/>
      <c r="K48" s="70"/>
      <c r="L48" s="70"/>
      <c r="M48" s="70"/>
      <c r="N48" s="70"/>
      <c r="O48" s="70"/>
    </row>
    <row r="49" spans="1:15" ht="20" x14ac:dyDescent="0.35">
      <c r="A49" s="90"/>
      <c r="B49" s="90"/>
      <c r="C49" s="92"/>
      <c r="D49" s="92"/>
      <c r="E49" s="70"/>
      <c r="F49" s="70"/>
      <c r="G49" s="70"/>
      <c r="H49" s="70"/>
      <c r="I49" s="70"/>
      <c r="J49" s="70"/>
      <c r="K49" s="70"/>
      <c r="L49" s="70"/>
      <c r="M49" s="70"/>
      <c r="N49" s="70"/>
      <c r="O49" s="70"/>
    </row>
    <row r="50" spans="1:15" ht="20" x14ac:dyDescent="0.35">
      <c r="A50" s="90"/>
      <c r="B50" s="90"/>
      <c r="C50" s="92"/>
      <c r="D50" s="92"/>
      <c r="E50" s="70"/>
      <c r="F50" s="70"/>
      <c r="G50" s="70"/>
      <c r="H50" s="70"/>
      <c r="I50" s="70"/>
      <c r="J50" s="70"/>
      <c r="K50" s="70"/>
      <c r="L50" s="70"/>
      <c r="M50" s="70"/>
      <c r="N50" s="70"/>
      <c r="O50" s="70"/>
    </row>
    <row r="51" spans="1:15" ht="20" x14ac:dyDescent="0.35">
      <c r="A51" s="90"/>
      <c r="B51" s="90"/>
      <c r="C51" s="92"/>
      <c r="D51" s="92"/>
      <c r="E51" s="70"/>
      <c r="F51" s="70"/>
      <c r="G51" s="70"/>
      <c r="H51" s="70"/>
      <c r="I51" s="70"/>
      <c r="J51" s="70"/>
      <c r="K51" s="70"/>
      <c r="L51" s="70"/>
      <c r="M51" s="70"/>
      <c r="N51" s="70"/>
      <c r="O51" s="70"/>
    </row>
    <row r="52" spans="1:15" ht="20" x14ac:dyDescent="0.35">
      <c r="A52" s="90"/>
      <c r="B52" s="15"/>
      <c r="C52" s="20"/>
      <c r="D52" s="20"/>
    </row>
    <row r="53" spans="1:15" ht="20" x14ac:dyDescent="0.35">
      <c r="A53" s="90"/>
      <c r="B53" s="15"/>
      <c r="C53" s="20"/>
      <c r="D53" s="20"/>
    </row>
    <row r="54" spans="1:15" ht="20" x14ac:dyDescent="0.35">
      <c r="A54" s="90"/>
      <c r="B54" s="15"/>
      <c r="C54" s="20"/>
      <c r="D54" s="20"/>
    </row>
    <row r="55" spans="1:15" ht="20" x14ac:dyDescent="0.35">
      <c r="A55" s="90"/>
      <c r="B55" s="15"/>
      <c r="C55" s="20"/>
      <c r="D55" s="20"/>
    </row>
    <row r="56" spans="1:15" ht="20" x14ac:dyDescent="0.35">
      <c r="A56" s="90"/>
      <c r="B56" s="15"/>
      <c r="C56" s="20"/>
      <c r="D56" s="20"/>
    </row>
    <row r="57" spans="1:15" ht="20" x14ac:dyDescent="0.35">
      <c r="A57" s="90"/>
      <c r="B57" s="15"/>
      <c r="C57" s="20"/>
      <c r="D57" s="20"/>
    </row>
    <row r="58" spans="1:15" ht="20" x14ac:dyDescent="0.35">
      <c r="A58" s="90"/>
      <c r="B58" s="15"/>
      <c r="C58" s="20"/>
      <c r="D58" s="20"/>
    </row>
    <row r="59" spans="1:15" ht="20" x14ac:dyDescent="0.35">
      <c r="A59" s="90"/>
      <c r="B59" s="15"/>
      <c r="C59" s="20"/>
      <c r="D59" s="20"/>
    </row>
    <row r="60" spans="1:15" ht="20" x14ac:dyDescent="0.35">
      <c r="A60" s="90"/>
      <c r="B60" s="15"/>
      <c r="C60" s="20"/>
      <c r="D60" s="20"/>
    </row>
    <row r="61" spans="1:15" ht="20" x14ac:dyDescent="0.35">
      <c r="A61" s="90"/>
      <c r="B61" s="15"/>
      <c r="C61" s="20"/>
      <c r="D61" s="20"/>
    </row>
    <row r="62" spans="1:15" ht="20" x14ac:dyDescent="0.35">
      <c r="A62" s="90"/>
      <c r="B62" s="15"/>
      <c r="C62" s="20"/>
      <c r="D62" s="20"/>
    </row>
    <row r="63" spans="1:15" ht="20" x14ac:dyDescent="0.35">
      <c r="A63" s="90"/>
      <c r="B63" s="15"/>
      <c r="C63" s="20"/>
      <c r="D63" s="20"/>
    </row>
    <row r="64" spans="1:15" ht="20" x14ac:dyDescent="0.35">
      <c r="A64" s="90"/>
      <c r="B64" s="15"/>
      <c r="C64" s="20"/>
      <c r="D64" s="20"/>
    </row>
    <row r="65" spans="1:4" ht="20" x14ac:dyDescent="0.35">
      <c r="A65" s="90"/>
      <c r="B65" s="15"/>
      <c r="C65" s="20"/>
      <c r="D65" s="20"/>
    </row>
    <row r="66" spans="1:4" ht="20" x14ac:dyDescent="0.35">
      <c r="A66" s="90"/>
      <c r="B66" s="15"/>
      <c r="C66" s="20"/>
      <c r="D66" s="20"/>
    </row>
    <row r="67" spans="1:4" ht="20" x14ac:dyDescent="0.35">
      <c r="A67" s="90"/>
      <c r="B67" s="15"/>
      <c r="C67" s="20"/>
      <c r="D67" s="20"/>
    </row>
    <row r="68" spans="1:4" ht="20" x14ac:dyDescent="0.35">
      <c r="A68" s="90"/>
      <c r="B68" s="15"/>
      <c r="C68" s="20"/>
      <c r="D68" s="20"/>
    </row>
    <row r="69" spans="1:4" ht="20" x14ac:dyDescent="0.35">
      <c r="A69" s="90"/>
      <c r="B69" s="15"/>
      <c r="C69" s="20"/>
      <c r="D69" s="20"/>
    </row>
    <row r="70" spans="1:4" ht="20" x14ac:dyDescent="0.35">
      <c r="A70" s="90"/>
      <c r="B70" s="15"/>
      <c r="C70" s="20"/>
      <c r="D70" s="20"/>
    </row>
    <row r="71" spans="1:4" ht="20" x14ac:dyDescent="0.35">
      <c r="A71" s="90"/>
      <c r="B71" s="15"/>
      <c r="C71" s="20"/>
      <c r="D71" s="20"/>
    </row>
    <row r="72" spans="1:4" ht="20" x14ac:dyDescent="0.35">
      <c r="A72" s="90"/>
      <c r="B72" s="15"/>
      <c r="C72" s="20"/>
      <c r="D72" s="20"/>
    </row>
    <row r="73" spans="1:4" ht="20" x14ac:dyDescent="0.35">
      <c r="A73" s="90"/>
      <c r="B73" s="15"/>
      <c r="C73" s="20"/>
      <c r="D73" s="20"/>
    </row>
    <row r="74" spans="1:4" ht="20" x14ac:dyDescent="0.35">
      <c r="A74" s="90"/>
      <c r="B74" s="15"/>
      <c r="C74" s="20"/>
      <c r="D74" s="20"/>
    </row>
    <row r="75" spans="1:4" ht="20" x14ac:dyDescent="0.35">
      <c r="A75" s="90"/>
      <c r="B75" s="15"/>
      <c r="C75" s="20"/>
      <c r="D75" s="20"/>
    </row>
    <row r="76" spans="1:4" ht="20" x14ac:dyDescent="0.35">
      <c r="A76" s="90"/>
      <c r="B76" s="15"/>
      <c r="C76" s="20"/>
      <c r="D76" s="20"/>
    </row>
    <row r="77" spans="1:4" ht="20" x14ac:dyDescent="0.35">
      <c r="A77" s="90"/>
      <c r="B77" s="15"/>
      <c r="C77" s="20"/>
      <c r="D77" s="20"/>
    </row>
    <row r="78" spans="1:4" ht="20" x14ac:dyDescent="0.35">
      <c r="A78" s="90"/>
      <c r="B78" s="15"/>
      <c r="C78" s="20"/>
      <c r="D78" s="20"/>
    </row>
    <row r="79" spans="1:4" ht="20" x14ac:dyDescent="0.35">
      <c r="A79" s="90"/>
      <c r="B79" s="15"/>
      <c r="C79" s="20"/>
      <c r="D79" s="20"/>
    </row>
    <row r="80" spans="1:4" ht="20" x14ac:dyDescent="0.35">
      <c r="A80" s="90"/>
      <c r="B80" s="15"/>
      <c r="C80" s="20"/>
      <c r="D80" s="20"/>
    </row>
    <row r="81" spans="1:4" ht="20" x14ac:dyDescent="0.35">
      <c r="A81" s="90"/>
      <c r="B81" s="15"/>
      <c r="C81" s="20"/>
      <c r="D81" s="20"/>
    </row>
    <row r="82" spans="1:4" ht="20" x14ac:dyDescent="0.35">
      <c r="A82" s="90"/>
      <c r="B82" s="15"/>
      <c r="C82" s="20"/>
      <c r="D82" s="20"/>
    </row>
    <row r="83" spans="1:4" ht="20" x14ac:dyDescent="0.35">
      <c r="A83" s="90"/>
      <c r="B83" s="15"/>
      <c r="C83" s="20"/>
      <c r="D83" s="20"/>
    </row>
    <row r="84" spans="1:4" ht="20" x14ac:dyDescent="0.35">
      <c r="A84" s="90"/>
      <c r="B84" s="15"/>
      <c r="C84" s="20"/>
      <c r="D84" s="20"/>
    </row>
    <row r="85" spans="1:4" ht="20" x14ac:dyDescent="0.35">
      <c r="A85" s="90"/>
      <c r="B85" s="15"/>
      <c r="C85" s="20"/>
      <c r="D85" s="20"/>
    </row>
    <row r="86" spans="1:4" ht="20" x14ac:dyDescent="0.35">
      <c r="A86" s="90"/>
      <c r="B86" s="15"/>
      <c r="C86" s="20"/>
      <c r="D86" s="20"/>
    </row>
    <row r="87" spans="1:4" ht="20" x14ac:dyDescent="0.35">
      <c r="A87" s="90"/>
      <c r="B87" s="15"/>
      <c r="C87" s="20"/>
      <c r="D87" s="20"/>
    </row>
    <row r="88" spans="1:4" ht="20" x14ac:dyDescent="0.35">
      <c r="A88" s="90"/>
      <c r="B88" s="15"/>
      <c r="C88" s="20"/>
      <c r="D88" s="20"/>
    </row>
    <row r="89" spans="1:4" ht="20" x14ac:dyDescent="0.35">
      <c r="A89" s="90"/>
      <c r="B89" s="15"/>
      <c r="C89" s="20"/>
      <c r="D89" s="20"/>
    </row>
    <row r="90" spans="1:4" ht="20" x14ac:dyDescent="0.35">
      <c r="A90" s="90"/>
      <c r="B90" s="15"/>
      <c r="C90" s="20"/>
      <c r="D90" s="20"/>
    </row>
    <row r="91" spans="1:4" ht="20" x14ac:dyDescent="0.35">
      <c r="A91" s="90"/>
      <c r="B91" s="15"/>
      <c r="C91" s="20"/>
      <c r="D91" s="20"/>
    </row>
    <row r="92" spans="1:4" ht="20" x14ac:dyDescent="0.35">
      <c r="A92" s="90"/>
      <c r="B92" s="15"/>
      <c r="C92" s="20"/>
      <c r="D92" s="20"/>
    </row>
    <row r="93" spans="1:4" ht="20" x14ac:dyDescent="0.35">
      <c r="A93" s="90"/>
      <c r="B93" s="15"/>
      <c r="C93" s="20"/>
      <c r="D93" s="20"/>
    </row>
    <row r="94" spans="1:4" ht="20" x14ac:dyDescent="0.35">
      <c r="A94" s="90"/>
      <c r="B94" s="15"/>
      <c r="C94" s="20"/>
      <c r="D94" s="20"/>
    </row>
    <row r="95" spans="1:4" ht="20" x14ac:dyDescent="0.35">
      <c r="A95" s="90"/>
      <c r="B95" s="15"/>
      <c r="C95" s="20"/>
      <c r="D95" s="20"/>
    </row>
    <row r="96" spans="1:4" ht="20" x14ac:dyDescent="0.35">
      <c r="A96" s="90"/>
      <c r="B96" s="15"/>
      <c r="C96" s="20"/>
      <c r="D96" s="20"/>
    </row>
    <row r="97" spans="1:4" ht="20" x14ac:dyDescent="0.35">
      <c r="A97" s="90"/>
      <c r="B97" s="15"/>
      <c r="C97" s="20"/>
      <c r="D97" s="20"/>
    </row>
    <row r="98" spans="1:4" ht="20" x14ac:dyDescent="0.35">
      <c r="A98" s="90"/>
      <c r="B98" s="15"/>
      <c r="C98" s="20"/>
      <c r="D98" s="20"/>
    </row>
    <row r="99" spans="1:4" ht="20" x14ac:dyDescent="0.35">
      <c r="A99" s="90"/>
      <c r="B99" s="15"/>
      <c r="C99" s="20"/>
      <c r="D99" s="20"/>
    </row>
    <row r="100" spans="1:4" ht="20" x14ac:dyDescent="0.35">
      <c r="A100" s="90"/>
      <c r="B100" s="15"/>
      <c r="C100" s="20"/>
      <c r="D100" s="20"/>
    </row>
    <row r="101" spans="1:4" ht="20" x14ac:dyDescent="0.35">
      <c r="A101" s="90"/>
      <c r="B101" s="15"/>
      <c r="C101" s="20"/>
      <c r="D101" s="20"/>
    </row>
    <row r="102" spans="1:4" ht="20" x14ac:dyDescent="0.35">
      <c r="A102" s="90"/>
      <c r="B102" s="15"/>
      <c r="C102" s="20"/>
      <c r="D102" s="20"/>
    </row>
    <row r="103" spans="1:4" ht="20" x14ac:dyDescent="0.35">
      <c r="A103" s="90"/>
      <c r="B103" s="15"/>
      <c r="C103" s="20"/>
      <c r="D103" s="20"/>
    </row>
    <row r="104" spans="1:4" ht="20" x14ac:dyDescent="0.35">
      <c r="A104" s="90"/>
      <c r="B104" s="15"/>
      <c r="C104" s="20"/>
      <c r="D104" s="20"/>
    </row>
    <row r="105" spans="1:4" ht="20" x14ac:dyDescent="0.35">
      <c r="A105" s="90"/>
      <c r="B105" s="15"/>
      <c r="C105" s="20"/>
      <c r="D105" s="20"/>
    </row>
    <row r="106" spans="1:4" ht="20" x14ac:dyDescent="0.35">
      <c r="A106" s="90"/>
      <c r="B106" s="15"/>
      <c r="C106" s="20"/>
      <c r="D106" s="20"/>
    </row>
    <row r="107" spans="1:4" ht="20" x14ac:dyDescent="0.35">
      <c r="A107" s="90"/>
      <c r="B107" s="15"/>
      <c r="C107" s="20"/>
      <c r="D107" s="20"/>
    </row>
    <row r="108" spans="1:4" ht="20" x14ac:dyDescent="0.35">
      <c r="A108" s="90"/>
      <c r="B108" s="15"/>
      <c r="C108" s="20"/>
      <c r="D108" s="20"/>
    </row>
    <row r="109" spans="1:4" ht="20" x14ac:dyDescent="0.35">
      <c r="A109" s="90"/>
      <c r="B109" s="15"/>
      <c r="C109" s="20"/>
      <c r="D109" s="20"/>
    </row>
    <row r="110" spans="1:4" ht="20" x14ac:dyDescent="0.35">
      <c r="A110" s="90"/>
      <c r="B110" s="15"/>
      <c r="C110" s="20"/>
      <c r="D110" s="20"/>
    </row>
    <row r="111" spans="1:4" ht="20" x14ac:dyDescent="0.35">
      <c r="A111" s="90"/>
      <c r="B111" s="15"/>
      <c r="C111" s="20"/>
      <c r="D111" s="20"/>
    </row>
    <row r="112" spans="1:4" ht="20" x14ac:dyDescent="0.35">
      <c r="A112" s="90"/>
      <c r="B112" s="15"/>
      <c r="C112" s="20"/>
      <c r="D112" s="20"/>
    </row>
    <row r="113" spans="1:4" ht="20" x14ac:dyDescent="0.35">
      <c r="A113" s="90"/>
      <c r="B113" s="15"/>
      <c r="C113" s="20"/>
      <c r="D113" s="20"/>
    </row>
    <row r="114" spans="1:4" ht="20" x14ac:dyDescent="0.35">
      <c r="A114" s="90"/>
      <c r="B114" s="15"/>
      <c r="C114" s="20"/>
      <c r="D114" s="20"/>
    </row>
    <row r="115" spans="1:4" ht="20" x14ac:dyDescent="0.35">
      <c r="A115" s="90"/>
      <c r="B115" s="15"/>
      <c r="C115" s="20"/>
      <c r="D115" s="20"/>
    </row>
    <row r="116" spans="1:4" ht="20" x14ac:dyDescent="0.35">
      <c r="A116" s="90"/>
      <c r="B116" s="15"/>
      <c r="C116" s="20"/>
      <c r="D116" s="20"/>
    </row>
    <row r="117" spans="1:4" ht="20" x14ac:dyDescent="0.35">
      <c r="A117" s="90"/>
      <c r="B117" s="15"/>
      <c r="C117" s="20"/>
      <c r="D117" s="20"/>
    </row>
    <row r="118" spans="1:4" ht="20" x14ac:dyDescent="0.35">
      <c r="A118" s="90"/>
      <c r="B118" s="15"/>
      <c r="C118" s="20"/>
      <c r="D118" s="20"/>
    </row>
    <row r="119" spans="1:4" ht="20" x14ac:dyDescent="0.35">
      <c r="A119" s="90"/>
      <c r="B119" s="15"/>
      <c r="C119" s="20"/>
      <c r="D119" s="20"/>
    </row>
    <row r="120" spans="1:4" ht="20" x14ac:dyDescent="0.35">
      <c r="A120" s="90"/>
      <c r="B120" s="15"/>
      <c r="C120" s="20"/>
      <c r="D120" s="20"/>
    </row>
    <row r="121" spans="1:4" ht="20" x14ac:dyDescent="0.35">
      <c r="A121" s="90"/>
      <c r="B121" s="15"/>
      <c r="C121" s="20"/>
      <c r="D121" s="20"/>
    </row>
    <row r="122" spans="1:4" ht="20" x14ac:dyDescent="0.35">
      <c r="A122" s="90"/>
      <c r="B122" s="15"/>
      <c r="C122" s="20"/>
      <c r="D122" s="20"/>
    </row>
    <row r="123" spans="1:4" ht="20" x14ac:dyDescent="0.35">
      <c r="A123" s="90"/>
      <c r="B123" s="15"/>
      <c r="C123" s="20"/>
      <c r="D123" s="20"/>
    </row>
    <row r="124" spans="1:4" ht="20" x14ac:dyDescent="0.35">
      <c r="A124" s="90"/>
      <c r="B124" s="15"/>
      <c r="C124" s="20"/>
      <c r="D124" s="20"/>
    </row>
    <row r="125" spans="1:4" ht="20" x14ac:dyDescent="0.35">
      <c r="A125" s="90"/>
      <c r="B125" s="15"/>
      <c r="C125" s="20"/>
      <c r="D125" s="20"/>
    </row>
    <row r="126" spans="1:4" ht="20" x14ac:dyDescent="0.35">
      <c r="A126" s="90"/>
      <c r="B126" s="15"/>
      <c r="C126" s="20"/>
      <c r="D126" s="20"/>
    </row>
    <row r="127" spans="1:4" ht="20" x14ac:dyDescent="0.35">
      <c r="A127" s="90"/>
      <c r="B127" s="15"/>
      <c r="C127" s="20"/>
      <c r="D127" s="20"/>
    </row>
    <row r="128" spans="1:4" ht="20" x14ac:dyDescent="0.35">
      <c r="A128" s="90"/>
      <c r="B128" s="15"/>
      <c r="C128" s="20"/>
      <c r="D128" s="20"/>
    </row>
    <row r="129" spans="1:4" ht="20" x14ac:dyDescent="0.35">
      <c r="A129" s="90"/>
      <c r="B129" s="15"/>
      <c r="C129" s="20"/>
      <c r="D129" s="20"/>
    </row>
    <row r="130" spans="1:4" ht="20" x14ac:dyDescent="0.35">
      <c r="A130" s="90"/>
      <c r="B130" s="15"/>
      <c r="C130" s="20"/>
      <c r="D130" s="20"/>
    </row>
    <row r="131" spans="1:4" ht="20" x14ac:dyDescent="0.35">
      <c r="A131" s="90"/>
      <c r="B131" s="15"/>
      <c r="C131" s="20"/>
      <c r="D131" s="20"/>
    </row>
    <row r="132" spans="1:4" ht="20" x14ac:dyDescent="0.35">
      <c r="A132" s="90"/>
      <c r="B132" s="15"/>
      <c r="C132" s="20"/>
      <c r="D132" s="20"/>
    </row>
    <row r="133" spans="1:4" ht="20" x14ac:dyDescent="0.35">
      <c r="A133" s="90"/>
      <c r="B133" s="15"/>
      <c r="C133" s="20"/>
      <c r="D133" s="20"/>
    </row>
    <row r="134" spans="1:4" ht="20" x14ac:dyDescent="0.35">
      <c r="A134" s="90"/>
      <c r="B134" s="15"/>
      <c r="C134" s="20"/>
      <c r="D134" s="20"/>
    </row>
    <row r="135" spans="1:4" ht="20" x14ac:dyDescent="0.35">
      <c r="A135" s="90"/>
      <c r="B135" s="15"/>
      <c r="C135" s="20"/>
      <c r="D135" s="20"/>
    </row>
    <row r="136" spans="1:4" ht="20" x14ac:dyDescent="0.35">
      <c r="A136" s="90"/>
      <c r="B136" s="15"/>
      <c r="C136" s="20"/>
      <c r="D136" s="20"/>
    </row>
    <row r="137" spans="1:4" ht="20" x14ac:dyDescent="0.35">
      <c r="A137" s="90"/>
      <c r="B137" s="15"/>
      <c r="C137" s="20"/>
      <c r="D137" s="20"/>
    </row>
    <row r="138" spans="1:4" ht="20" x14ac:dyDescent="0.35">
      <c r="A138" s="90"/>
      <c r="B138" s="15"/>
      <c r="C138" s="20"/>
      <c r="D138" s="20"/>
    </row>
    <row r="139" spans="1:4" ht="20" x14ac:dyDescent="0.35">
      <c r="A139" s="90"/>
      <c r="B139" s="15"/>
      <c r="C139" s="20"/>
      <c r="D139" s="20"/>
    </row>
    <row r="140" spans="1:4" ht="20" x14ac:dyDescent="0.35">
      <c r="A140" s="90"/>
      <c r="B140" s="15"/>
      <c r="C140" s="20"/>
      <c r="D140" s="20"/>
    </row>
    <row r="141" spans="1:4" ht="20" x14ac:dyDescent="0.35">
      <c r="A141" s="90"/>
      <c r="B141" s="15"/>
      <c r="C141" s="20"/>
      <c r="D141" s="20"/>
    </row>
    <row r="142" spans="1:4" ht="20" x14ac:dyDescent="0.35">
      <c r="A142" s="90"/>
      <c r="B142" s="15"/>
      <c r="C142" s="20"/>
      <c r="D142" s="20"/>
    </row>
    <row r="143" spans="1:4" ht="20" x14ac:dyDescent="0.35">
      <c r="A143" s="90"/>
      <c r="B143" s="15"/>
      <c r="C143" s="20"/>
      <c r="D143" s="20"/>
    </row>
    <row r="144" spans="1:4" ht="20" x14ac:dyDescent="0.35">
      <c r="A144" s="90"/>
      <c r="B144" s="15"/>
      <c r="C144" s="20"/>
      <c r="D144" s="20"/>
    </row>
    <row r="145" spans="1:4" ht="20" x14ac:dyDescent="0.35">
      <c r="A145" s="90"/>
      <c r="B145" s="15"/>
      <c r="C145" s="20"/>
      <c r="D145" s="20"/>
    </row>
    <row r="146" spans="1:4" ht="20" x14ac:dyDescent="0.35">
      <c r="A146" s="90"/>
      <c r="B146" s="15"/>
      <c r="C146" s="20"/>
      <c r="D146" s="20"/>
    </row>
    <row r="147" spans="1:4" ht="20" x14ac:dyDescent="0.35">
      <c r="A147" s="90"/>
      <c r="B147" s="15"/>
      <c r="C147" s="20"/>
      <c r="D147" s="20"/>
    </row>
    <row r="148" spans="1:4" ht="20" x14ac:dyDescent="0.35">
      <c r="A148" s="90"/>
      <c r="B148" s="15"/>
      <c r="C148" s="20"/>
      <c r="D148" s="20"/>
    </row>
    <row r="149" spans="1:4" ht="20" x14ac:dyDescent="0.35">
      <c r="A149" s="90"/>
      <c r="B149" s="15"/>
      <c r="C149" s="20"/>
      <c r="D149" s="20"/>
    </row>
    <row r="150" spans="1:4" ht="20" x14ac:dyDescent="0.35">
      <c r="A150" s="90"/>
      <c r="B150" s="15"/>
      <c r="C150" s="20"/>
      <c r="D150" s="20"/>
    </row>
    <row r="151" spans="1:4" ht="20" x14ac:dyDescent="0.35">
      <c r="A151" s="90"/>
      <c r="B151" s="15"/>
      <c r="C151" s="20"/>
      <c r="D151" s="20"/>
    </row>
    <row r="152" spans="1:4" ht="20" x14ac:dyDescent="0.35">
      <c r="A152" s="90"/>
      <c r="B152" s="15"/>
      <c r="C152" s="20"/>
      <c r="D152" s="20"/>
    </row>
    <row r="153" spans="1:4" ht="20" x14ac:dyDescent="0.35">
      <c r="A153" s="90"/>
      <c r="B153" s="15"/>
      <c r="C153" s="20"/>
      <c r="D153" s="20"/>
    </row>
    <row r="154" spans="1:4" ht="20" x14ac:dyDescent="0.35">
      <c r="A154" s="90"/>
      <c r="B154" s="15"/>
      <c r="C154" s="20"/>
      <c r="D154" s="20"/>
    </row>
    <row r="155" spans="1:4" ht="20" x14ac:dyDescent="0.35">
      <c r="A155" s="90"/>
      <c r="B155" s="15"/>
      <c r="C155" s="20"/>
      <c r="D155" s="20"/>
    </row>
    <row r="156" spans="1:4" ht="20" x14ac:dyDescent="0.35">
      <c r="A156" s="90"/>
      <c r="B156" s="15"/>
      <c r="C156" s="20"/>
      <c r="D156" s="20"/>
    </row>
    <row r="157" spans="1:4" ht="20" x14ac:dyDescent="0.35">
      <c r="A157" s="90"/>
      <c r="B157" s="15"/>
      <c r="C157" s="20"/>
      <c r="D157" s="20"/>
    </row>
    <row r="158" spans="1:4" ht="20" x14ac:dyDescent="0.35">
      <c r="A158" s="90"/>
      <c r="B158" s="15"/>
      <c r="C158" s="20"/>
      <c r="D158" s="20"/>
    </row>
    <row r="159" spans="1:4" ht="20" x14ac:dyDescent="0.35">
      <c r="A159" s="90"/>
      <c r="B159" s="15"/>
      <c r="C159" s="20"/>
      <c r="D159" s="20"/>
    </row>
    <row r="160" spans="1:4" ht="20" x14ac:dyDescent="0.35">
      <c r="A160" s="90"/>
      <c r="B160" s="15"/>
      <c r="C160" s="20"/>
      <c r="D160" s="20"/>
    </row>
    <row r="161" spans="1:4" ht="20" x14ac:dyDescent="0.35">
      <c r="A161" s="90"/>
      <c r="B161" s="15"/>
      <c r="C161" s="20"/>
      <c r="D161" s="20"/>
    </row>
    <row r="162" spans="1:4" ht="20" x14ac:dyDescent="0.35">
      <c r="A162" s="90"/>
      <c r="B162" s="15"/>
      <c r="C162" s="20"/>
      <c r="D162" s="20"/>
    </row>
    <row r="163" spans="1:4" ht="20" x14ac:dyDescent="0.35">
      <c r="A163" s="90"/>
      <c r="B163" s="15"/>
      <c r="C163" s="20"/>
      <c r="D163" s="20"/>
    </row>
    <row r="164" spans="1:4" ht="20" x14ac:dyDescent="0.35">
      <c r="A164" s="90"/>
      <c r="B164" s="15"/>
      <c r="C164" s="20"/>
      <c r="D164" s="20"/>
    </row>
    <row r="165" spans="1:4" ht="20" x14ac:dyDescent="0.35">
      <c r="A165" s="90"/>
      <c r="B165" s="15"/>
      <c r="C165" s="20"/>
      <c r="D165" s="20"/>
    </row>
    <row r="166" spans="1:4" ht="20" x14ac:dyDescent="0.35">
      <c r="A166" s="90"/>
      <c r="B166" s="15"/>
      <c r="C166" s="20"/>
      <c r="D166" s="20"/>
    </row>
    <row r="167" spans="1:4" ht="20" x14ac:dyDescent="0.35">
      <c r="A167" s="90"/>
      <c r="B167" s="15"/>
      <c r="C167" s="20"/>
      <c r="D167" s="20"/>
    </row>
    <row r="168" spans="1:4" ht="20" x14ac:dyDescent="0.35">
      <c r="A168" s="90"/>
      <c r="B168" s="15"/>
      <c r="C168" s="20"/>
      <c r="D168" s="20"/>
    </row>
    <row r="169" spans="1:4" ht="20" x14ac:dyDescent="0.35">
      <c r="A169" s="90"/>
      <c r="B169" s="15"/>
      <c r="C169" s="20"/>
      <c r="D169" s="20"/>
    </row>
    <row r="170" spans="1:4" ht="20" x14ac:dyDescent="0.35">
      <c r="A170" s="90"/>
      <c r="B170" s="15"/>
      <c r="C170" s="20"/>
      <c r="D170" s="20"/>
    </row>
    <row r="171" spans="1:4" ht="20" x14ac:dyDescent="0.35">
      <c r="A171" s="90"/>
      <c r="B171" s="15"/>
      <c r="C171" s="20"/>
      <c r="D171" s="20"/>
    </row>
    <row r="172" spans="1:4" ht="20" x14ac:dyDescent="0.35">
      <c r="A172" s="90"/>
      <c r="B172" s="15"/>
      <c r="C172" s="20"/>
      <c r="D172" s="20"/>
    </row>
    <row r="173" spans="1:4" ht="20" x14ac:dyDescent="0.35">
      <c r="A173" s="90"/>
      <c r="B173" s="15"/>
      <c r="C173" s="20"/>
      <c r="D173" s="20"/>
    </row>
    <row r="174" spans="1:4" ht="20" x14ac:dyDescent="0.35">
      <c r="A174" s="90"/>
      <c r="B174" s="15"/>
      <c r="C174" s="20"/>
      <c r="D174" s="20"/>
    </row>
    <row r="175" spans="1:4" ht="20" x14ac:dyDescent="0.35">
      <c r="A175" s="90"/>
      <c r="B175" s="15"/>
      <c r="C175" s="20"/>
      <c r="D175" s="20"/>
    </row>
    <row r="176" spans="1:4" ht="20" x14ac:dyDescent="0.35">
      <c r="A176" s="90"/>
      <c r="B176" s="15"/>
      <c r="C176" s="20"/>
      <c r="D176" s="20"/>
    </row>
    <row r="177" spans="1:4" ht="20" x14ac:dyDescent="0.35">
      <c r="A177" s="90"/>
      <c r="B177" s="15"/>
      <c r="C177" s="20"/>
      <c r="D177" s="20"/>
    </row>
    <row r="178" spans="1:4" ht="20" x14ac:dyDescent="0.35">
      <c r="A178" s="90"/>
      <c r="B178" s="15"/>
      <c r="C178" s="20"/>
      <c r="D178" s="20"/>
    </row>
    <row r="179" spans="1:4" ht="20" x14ac:dyDescent="0.35">
      <c r="A179" s="90"/>
      <c r="B179" s="15"/>
      <c r="C179" s="20"/>
      <c r="D179" s="20"/>
    </row>
    <row r="180" spans="1:4" ht="20" x14ac:dyDescent="0.35">
      <c r="A180" s="90"/>
      <c r="B180" s="15"/>
      <c r="C180" s="20"/>
      <c r="D180" s="20"/>
    </row>
    <row r="181" spans="1:4" ht="20" x14ac:dyDescent="0.35">
      <c r="A181" s="90"/>
      <c r="B181" s="15"/>
      <c r="C181" s="20"/>
      <c r="D181" s="20"/>
    </row>
    <row r="182" spans="1:4" ht="20" x14ac:dyDescent="0.35">
      <c r="A182" s="90"/>
      <c r="B182" s="15"/>
      <c r="C182" s="20"/>
      <c r="D182" s="20"/>
    </row>
    <row r="183" spans="1:4" ht="20" x14ac:dyDescent="0.35">
      <c r="A183" s="90"/>
      <c r="B183" s="15"/>
      <c r="C183" s="20"/>
      <c r="D183" s="20"/>
    </row>
    <row r="184" spans="1:4" ht="20" x14ac:dyDescent="0.35">
      <c r="A184" s="90"/>
      <c r="B184" s="15"/>
      <c r="C184" s="20"/>
      <c r="D184" s="20"/>
    </row>
    <row r="185" spans="1:4" ht="20" x14ac:dyDescent="0.35">
      <c r="A185" s="90"/>
      <c r="B185" s="15"/>
      <c r="C185" s="20"/>
      <c r="D185" s="20"/>
    </row>
    <row r="186" spans="1:4" ht="20" x14ac:dyDescent="0.35">
      <c r="A186" s="90"/>
      <c r="B186" s="15"/>
      <c r="C186" s="20"/>
      <c r="D186" s="20"/>
    </row>
    <row r="187" spans="1:4" ht="20" x14ac:dyDescent="0.35">
      <c r="A187" s="90"/>
      <c r="B187" s="15"/>
      <c r="C187" s="20"/>
      <c r="D187" s="20"/>
    </row>
    <row r="188" spans="1:4" ht="20" x14ac:dyDescent="0.35">
      <c r="A188" s="90"/>
      <c r="B188" s="15"/>
      <c r="C188" s="20"/>
      <c r="D188" s="20"/>
    </row>
    <row r="189" spans="1:4" ht="20" x14ac:dyDescent="0.35">
      <c r="A189" s="90"/>
      <c r="B189" s="15"/>
      <c r="C189" s="20"/>
      <c r="D189" s="20"/>
    </row>
    <row r="190" spans="1:4" ht="20" x14ac:dyDescent="0.35">
      <c r="A190" s="90"/>
      <c r="B190" s="15"/>
      <c r="C190" s="20"/>
      <c r="D190" s="20"/>
    </row>
    <row r="191" spans="1:4" ht="20" x14ac:dyDescent="0.35">
      <c r="A191" s="90"/>
      <c r="B191" s="15"/>
      <c r="C191" s="20"/>
      <c r="D191" s="20"/>
    </row>
    <row r="192" spans="1:4" ht="20" x14ac:dyDescent="0.35">
      <c r="A192" s="90"/>
      <c r="B192" s="15"/>
      <c r="C192" s="20"/>
      <c r="D192" s="20"/>
    </row>
    <row r="193" spans="1:4" ht="20" x14ac:dyDescent="0.35">
      <c r="A193" s="90"/>
      <c r="B193" s="15"/>
      <c r="C193" s="20"/>
      <c r="D193" s="20"/>
    </row>
    <row r="194" spans="1:4" ht="20" x14ac:dyDescent="0.35">
      <c r="A194" s="90"/>
      <c r="B194" s="15"/>
      <c r="C194" s="20"/>
      <c r="D194" s="20"/>
    </row>
    <row r="195" spans="1:4" ht="20" x14ac:dyDescent="0.35">
      <c r="A195" s="90"/>
      <c r="B195" s="15"/>
      <c r="C195" s="20"/>
      <c r="D195" s="20"/>
    </row>
    <row r="196" spans="1:4" ht="20" x14ac:dyDescent="0.35">
      <c r="A196" s="90"/>
      <c r="B196" s="15"/>
      <c r="C196" s="20"/>
      <c r="D196" s="20"/>
    </row>
    <row r="197" spans="1:4" ht="20" x14ac:dyDescent="0.35">
      <c r="A197" s="90"/>
      <c r="B197" s="15"/>
      <c r="C197" s="20"/>
      <c r="D197" s="20"/>
    </row>
    <row r="198" spans="1:4" ht="20" x14ac:dyDescent="0.35">
      <c r="A198" s="90"/>
      <c r="B198" s="15"/>
      <c r="C198" s="20"/>
      <c r="D198" s="20"/>
    </row>
    <row r="199" spans="1:4" ht="20" x14ac:dyDescent="0.35">
      <c r="A199" s="90"/>
      <c r="B199" s="15"/>
      <c r="C199" s="20"/>
      <c r="D199" s="20"/>
    </row>
    <row r="200" spans="1:4" ht="20" x14ac:dyDescent="0.35">
      <c r="A200" s="90"/>
      <c r="B200" s="15"/>
      <c r="C200" s="20"/>
      <c r="D200" s="20"/>
    </row>
    <row r="201" spans="1:4" ht="20" x14ac:dyDescent="0.35">
      <c r="A201" s="90"/>
      <c r="B201" s="15"/>
      <c r="C201" s="20"/>
      <c r="D201" s="20"/>
    </row>
    <row r="202" spans="1:4" ht="20" x14ac:dyDescent="0.35">
      <c r="A202" s="90"/>
      <c r="B202" s="15"/>
      <c r="C202" s="20"/>
      <c r="D202" s="20"/>
    </row>
    <row r="203" spans="1:4" ht="20" x14ac:dyDescent="0.35">
      <c r="A203" s="90"/>
      <c r="B203" s="15"/>
      <c r="C203" s="20"/>
      <c r="D203" s="20"/>
    </row>
    <row r="204" spans="1:4" ht="20" x14ac:dyDescent="0.35">
      <c r="A204" s="90"/>
      <c r="B204" s="15"/>
      <c r="C204" s="20"/>
      <c r="D204" s="20"/>
    </row>
    <row r="205" spans="1:4" ht="20" x14ac:dyDescent="0.35">
      <c r="A205" s="90"/>
      <c r="B205" s="15"/>
      <c r="C205" s="20"/>
      <c r="D205" s="20"/>
    </row>
    <row r="206" spans="1:4" ht="20" x14ac:dyDescent="0.35">
      <c r="A206" s="90"/>
      <c r="B206" s="15"/>
      <c r="C206" s="20"/>
      <c r="D206" s="20"/>
    </row>
    <row r="207" spans="1:4" ht="20" x14ac:dyDescent="0.35">
      <c r="A207" s="90"/>
      <c r="B207" s="15"/>
      <c r="C207" s="20"/>
      <c r="D207" s="20"/>
    </row>
    <row r="208" spans="1:4" x14ac:dyDescent="0.35">
      <c r="A208" s="70"/>
      <c r="B208" s="15"/>
      <c r="C208" s="15"/>
      <c r="D208" s="15"/>
    </row>
    <row r="209" spans="1:8" ht="20" x14ac:dyDescent="0.35">
      <c r="A209" s="70"/>
      <c r="B209" s="16" t="s">
        <v>85</v>
      </c>
      <c r="C209" s="16" t="s">
        <v>140</v>
      </c>
      <c r="D209" s="19" t="s">
        <v>85</v>
      </c>
      <c r="E209" s="19" t="s">
        <v>140</v>
      </c>
    </row>
    <row r="210" spans="1:8" ht="21" x14ac:dyDescent="0.5">
      <c r="A210" s="70"/>
      <c r="B210" s="17" t="s">
        <v>87</v>
      </c>
      <c r="C210" s="17" t="s">
        <v>55</v>
      </c>
      <c r="D210" t="s">
        <v>87</v>
      </c>
      <c r="F210" t="str">
        <f>IF(NOT(ISBLANK(D210)),D210,IF(NOT(ISBLANK(E210)),"     "&amp;E210,FALSE))</f>
        <v>Afectación Económica o presupuestal</v>
      </c>
      <c r="G210" t="s">
        <v>87</v>
      </c>
      <c r="H210" t="str">
        <f>IF(NOT(ISERROR(MATCH(G210,_xlfn.ANCHORARRAY(B221),0))),F223&amp;"Por favor no seleccionar los criterios de impacto",G210)</f>
        <v>❌Por favor no seleccionar los criterios de impacto</v>
      </c>
    </row>
    <row r="211" spans="1:8" ht="21" x14ac:dyDescent="0.5">
      <c r="A211" s="70"/>
      <c r="B211" s="17" t="s">
        <v>87</v>
      </c>
      <c r="C211" s="17" t="s">
        <v>90</v>
      </c>
      <c r="E211" t="s">
        <v>55</v>
      </c>
      <c r="F211" t="str">
        <f t="shared" ref="F211:F221" si="0">IF(NOT(ISBLANK(D211)),D211,IF(NOT(ISBLANK(E211)),"     "&amp;E211,FALSE))</f>
        <v xml:space="preserve">     Afectación menor a 10 SMLMV .</v>
      </c>
    </row>
    <row r="212" spans="1:8" ht="21" x14ac:dyDescent="0.5">
      <c r="A212" s="70"/>
      <c r="B212" s="17" t="s">
        <v>87</v>
      </c>
      <c r="C212" s="17" t="s">
        <v>91</v>
      </c>
      <c r="E212" t="s">
        <v>90</v>
      </c>
      <c r="F212" t="str">
        <f t="shared" si="0"/>
        <v xml:space="preserve">     Entre 10 y 50 SMLMV </v>
      </c>
    </row>
    <row r="213" spans="1:8" ht="21" x14ac:dyDescent="0.5">
      <c r="A213" s="70"/>
      <c r="B213" s="17" t="s">
        <v>87</v>
      </c>
      <c r="C213" s="17" t="s">
        <v>92</v>
      </c>
      <c r="E213" t="s">
        <v>91</v>
      </c>
      <c r="F213" t="str">
        <f t="shared" si="0"/>
        <v xml:space="preserve">     Entre 50 y 100 SMLMV </v>
      </c>
    </row>
    <row r="214" spans="1:8" ht="21" x14ac:dyDescent="0.5">
      <c r="A214" s="70"/>
      <c r="B214" s="17" t="s">
        <v>87</v>
      </c>
      <c r="C214" s="17" t="s">
        <v>93</v>
      </c>
      <c r="E214" t="s">
        <v>92</v>
      </c>
      <c r="F214" t="str">
        <f t="shared" si="0"/>
        <v xml:space="preserve">     Entre 100 y 500 SMLMV </v>
      </c>
    </row>
    <row r="215" spans="1:8" ht="21" x14ac:dyDescent="0.5">
      <c r="A215" s="70"/>
      <c r="B215" s="17" t="s">
        <v>54</v>
      </c>
      <c r="C215" s="17" t="s">
        <v>94</v>
      </c>
      <c r="E215" t="s">
        <v>93</v>
      </c>
      <c r="F215" t="str">
        <f t="shared" si="0"/>
        <v xml:space="preserve">     Mayor a 500 SMLMV </v>
      </c>
    </row>
    <row r="216" spans="1:8" ht="21" x14ac:dyDescent="0.5">
      <c r="A216" s="70"/>
      <c r="B216" s="17" t="s">
        <v>54</v>
      </c>
      <c r="C216" s="17" t="s">
        <v>95</v>
      </c>
      <c r="D216" t="s">
        <v>54</v>
      </c>
      <c r="F216" t="str">
        <f t="shared" si="0"/>
        <v>Pérdida Reputacional</v>
      </c>
    </row>
    <row r="217" spans="1:8" ht="21" x14ac:dyDescent="0.5">
      <c r="A217" s="70"/>
      <c r="B217" s="17" t="s">
        <v>54</v>
      </c>
      <c r="C217" s="17" t="s">
        <v>97</v>
      </c>
      <c r="E217" t="s">
        <v>94</v>
      </c>
      <c r="F217" t="str">
        <f t="shared" si="0"/>
        <v xml:space="preserve">     El riesgo afecta la imagen de alguna área de la organización</v>
      </c>
    </row>
    <row r="218" spans="1:8" ht="21" x14ac:dyDescent="0.5">
      <c r="A218" s="70"/>
      <c r="B218" s="17" t="s">
        <v>54</v>
      </c>
      <c r="C218" s="17" t="s">
        <v>96</v>
      </c>
      <c r="E218" t="s">
        <v>95</v>
      </c>
      <c r="F218" t="str">
        <f t="shared" si="0"/>
        <v xml:space="preserve">     El riesgo afecta la imagen de la entidad internamente, de conocimiento general, nivel interno, de junta dircetiva y accionistas y/o de provedores</v>
      </c>
    </row>
    <row r="219" spans="1:8" ht="21" x14ac:dyDescent="0.5">
      <c r="A219" s="70"/>
      <c r="B219" s="17" t="s">
        <v>54</v>
      </c>
      <c r="C219" s="17" t="s">
        <v>115</v>
      </c>
      <c r="E219" t="s">
        <v>97</v>
      </c>
      <c r="F219" t="str">
        <f t="shared" si="0"/>
        <v xml:space="preserve">     El riesgo afecta la imagen de la entidad con algunos usuarios de relevancia frente al logro de los objetivos</v>
      </c>
    </row>
    <row r="220" spans="1:8" x14ac:dyDescent="0.35">
      <c r="A220" s="70"/>
      <c r="B220" s="18"/>
      <c r="C220" s="18"/>
      <c r="E220" t="s">
        <v>96</v>
      </c>
      <c r="F220" t="str">
        <f t="shared" si="0"/>
        <v xml:space="preserve">     El riesgo afecta la imagen de de la entidad con efecto publicitario sostenido a nivel de sector administrativo, nivel departamental o municipal</v>
      </c>
    </row>
    <row r="221" spans="1:8" x14ac:dyDescent="0.35">
      <c r="A221" s="70"/>
      <c r="B221" s="18" t="str" cm="1">
        <f t="array" ref="B221:B223">_xlfn.UNIQUE(Tabla1[[#All],[Criterios]])</f>
        <v>Criterios</v>
      </c>
      <c r="C221" s="18"/>
      <c r="E221" t="s">
        <v>115</v>
      </c>
      <c r="F221" t="str">
        <f t="shared" si="0"/>
        <v xml:space="preserve">     El riesgo afecta la imagen de la entidad a nivel nacional, con efecto publicitarios sostenible a nivel país</v>
      </c>
    </row>
    <row r="222" spans="1:8" x14ac:dyDescent="0.35">
      <c r="A222" s="70"/>
      <c r="B222" s="18" t="str">
        <v>Afectación Económica o presupuestal</v>
      </c>
      <c r="C222" s="18"/>
    </row>
    <row r="223" spans="1:8" x14ac:dyDescent="0.35">
      <c r="B223" s="18" t="str">
        <v>Pérdida Reputacional</v>
      </c>
      <c r="C223" s="18"/>
      <c r="F223" s="21" t="s">
        <v>142</v>
      </c>
    </row>
    <row r="224" spans="1:8" x14ac:dyDescent="0.35">
      <c r="B224" s="14"/>
      <c r="C224" s="14"/>
      <c r="F224" s="21" t="s">
        <v>143</v>
      </c>
    </row>
    <row r="225" spans="2:4" x14ac:dyDescent="0.35">
      <c r="B225" s="14"/>
      <c r="C225" s="14"/>
    </row>
    <row r="226" spans="2:4" x14ac:dyDescent="0.35">
      <c r="B226" s="14"/>
      <c r="C226" s="14"/>
    </row>
    <row r="227" spans="2:4" x14ac:dyDescent="0.35">
      <c r="B227" s="14"/>
      <c r="C227" s="14"/>
      <c r="D227" s="14"/>
    </row>
    <row r="228" spans="2:4" x14ac:dyDescent="0.35">
      <c r="B228" s="14"/>
      <c r="C228" s="14"/>
      <c r="D228" s="14"/>
    </row>
    <row r="229" spans="2:4" x14ac:dyDescent="0.35">
      <c r="B229" s="14"/>
      <c r="C229" s="14"/>
      <c r="D229" s="14"/>
    </row>
    <row r="230" spans="2:4" x14ac:dyDescent="0.35">
      <c r="B230" s="14"/>
      <c r="C230" s="14"/>
      <c r="D230" s="14"/>
    </row>
    <row r="231" spans="2:4" x14ac:dyDescent="0.35">
      <c r="B231" s="14"/>
      <c r="C231" s="14"/>
      <c r="D231" s="14"/>
    </row>
    <row r="232" spans="2:4" x14ac:dyDescent="0.35">
      <c r="B232" s="14"/>
      <c r="C232" s="14"/>
      <c r="D232" s="14"/>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26953125" defaultRowHeight="13" x14ac:dyDescent="0.3"/>
  <cols>
    <col min="1" max="2" width="14.26953125" style="75"/>
    <col min="3" max="3" width="17" style="75" customWidth="1"/>
    <col min="4" max="4" width="14.26953125" style="75"/>
    <col min="5" max="5" width="46" style="75" customWidth="1"/>
    <col min="6" max="16384" width="14.26953125" style="75"/>
  </cols>
  <sheetData>
    <row r="1" spans="2:6" ht="24" customHeight="1" thickBot="1" x14ac:dyDescent="0.35">
      <c r="B1" s="665" t="s">
        <v>75</v>
      </c>
      <c r="C1" s="666"/>
      <c r="D1" s="666"/>
      <c r="E1" s="666"/>
      <c r="F1" s="667"/>
    </row>
    <row r="2" spans="2:6" ht="16" thickBot="1" x14ac:dyDescent="0.4">
      <c r="B2" s="76"/>
      <c r="C2" s="76"/>
      <c r="D2" s="76"/>
      <c r="E2" s="76"/>
      <c r="F2" s="76"/>
    </row>
    <row r="3" spans="2:6" ht="16" thickBot="1" x14ac:dyDescent="0.35">
      <c r="B3" s="669" t="s">
        <v>61</v>
      </c>
      <c r="C3" s="670"/>
      <c r="D3" s="670"/>
      <c r="E3" s="88" t="s">
        <v>62</v>
      </c>
      <c r="F3" s="89" t="s">
        <v>63</v>
      </c>
    </row>
    <row r="4" spans="2:6" ht="31" x14ac:dyDescent="0.3">
      <c r="B4" s="671" t="s">
        <v>64</v>
      </c>
      <c r="C4" s="673" t="s">
        <v>13</v>
      </c>
      <c r="D4" s="77" t="s">
        <v>14</v>
      </c>
      <c r="E4" s="78" t="s">
        <v>65</v>
      </c>
      <c r="F4" s="79">
        <v>0.25</v>
      </c>
    </row>
    <row r="5" spans="2:6" ht="46.5" x14ac:dyDescent="0.3">
      <c r="B5" s="672"/>
      <c r="C5" s="674"/>
      <c r="D5" s="80" t="s">
        <v>15</v>
      </c>
      <c r="E5" s="81" t="s">
        <v>66</v>
      </c>
      <c r="F5" s="82">
        <v>0.15</v>
      </c>
    </row>
    <row r="6" spans="2:6" ht="46.5" x14ac:dyDescent="0.3">
      <c r="B6" s="672"/>
      <c r="C6" s="674"/>
      <c r="D6" s="80" t="s">
        <v>16</v>
      </c>
      <c r="E6" s="81" t="s">
        <v>67</v>
      </c>
      <c r="F6" s="82">
        <v>0.1</v>
      </c>
    </row>
    <row r="7" spans="2:6" ht="62" x14ac:dyDescent="0.3">
      <c r="B7" s="672"/>
      <c r="C7" s="674" t="s">
        <v>17</v>
      </c>
      <c r="D7" s="80" t="s">
        <v>10</v>
      </c>
      <c r="E7" s="81" t="s">
        <v>68</v>
      </c>
      <c r="F7" s="82">
        <v>0.25</v>
      </c>
    </row>
    <row r="8" spans="2:6" ht="31" x14ac:dyDescent="0.3">
      <c r="B8" s="672"/>
      <c r="C8" s="674"/>
      <c r="D8" s="80" t="s">
        <v>9</v>
      </c>
      <c r="E8" s="81" t="s">
        <v>69</v>
      </c>
      <c r="F8" s="82">
        <v>0.15</v>
      </c>
    </row>
    <row r="9" spans="2:6" ht="46.5" x14ac:dyDescent="0.3">
      <c r="B9" s="672" t="s">
        <v>157</v>
      </c>
      <c r="C9" s="674" t="s">
        <v>18</v>
      </c>
      <c r="D9" s="80" t="s">
        <v>19</v>
      </c>
      <c r="E9" s="81" t="s">
        <v>70</v>
      </c>
      <c r="F9" s="83" t="s">
        <v>71</v>
      </c>
    </row>
    <row r="10" spans="2:6" ht="46.5" x14ac:dyDescent="0.3">
      <c r="B10" s="672"/>
      <c r="C10" s="674"/>
      <c r="D10" s="80" t="s">
        <v>20</v>
      </c>
      <c r="E10" s="81" t="s">
        <v>72</v>
      </c>
      <c r="F10" s="83" t="s">
        <v>71</v>
      </c>
    </row>
    <row r="11" spans="2:6" ht="46.5" x14ac:dyDescent="0.3">
      <c r="B11" s="672"/>
      <c r="C11" s="674" t="s">
        <v>21</v>
      </c>
      <c r="D11" s="80" t="s">
        <v>22</v>
      </c>
      <c r="E11" s="81" t="s">
        <v>73</v>
      </c>
      <c r="F11" s="83" t="s">
        <v>71</v>
      </c>
    </row>
    <row r="12" spans="2:6" ht="46.5" x14ac:dyDescent="0.3">
      <c r="B12" s="672"/>
      <c r="C12" s="674"/>
      <c r="D12" s="80" t="s">
        <v>23</v>
      </c>
      <c r="E12" s="81" t="s">
        <v>74</v>
      </c>
      <c r="F12" s="83" t="s">
        <v>71</v>
      </c>
    </row>
    <row r="13" spans="2:6" ht="31" x14ac:dyDescent="0.3">
      <c r="B13" s="672"/>
      <c r="C13" s="674" t="s">
        <v>24</v>
      </c>
      <c r="D13" s="80" t="s">
        <v>116</v>
      </c>
      <c r="E13" s="81" t="s">
        <v>119</v>
      </c>
      <c r="F13" s="83" t="s">
        <v>71</v>
      </c>
    </row>
    <row r="14" spans="2:6" ht="16" thickBot="1" x14ac:dyDescent="0.35">
      <c r="B14" s="675"/>
      <c r="C14" s="676"/>
      <c r="D14" s="84" t="s">
        <v>117</v>
      </c>
      <c r="E14" s="85" t="s">
        <v>118</v>
      </c>
      <c r="F14" s="86" t="s">
        <v>71</v>
      </c>
    </row>
    <row r="15" spans="2:6" ht="49.5" customHeight="1" x14ac:dyDescent="0.3">
      <c r="B15" s="668" t="s">
        <v>154</v>
      </c>
      <c r="C15" s="668"/>
      <c r="D15" s="668"/>
      <c r="E15" s="668"/>
      <c r="F15" s="668"/>
    </row>
    <row r="16" spans="2:6" ht="27" customHeight="1" x14ac:dyDescent="0.3">
      <c r="B16" s="8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4.5" x14ac:dyDescent="0.35"/>
  <sheetData>
    <row r="2" spans="2:5" x14ac:dyDescent="0.35">
      <c r="B2" t="s">
        <v>31</v>
      </c>
      <c r="E2" t="s">
        <v>129</v>
      </c>
    </row>
    <row r="3" spans="2:5" x14ac:dyDescent="0.35">
      <c r="B3" t="s">
        <v>32</v>
      </c>
      <c r="E3" t="s">
        <v>128</v>
      </c>
    </row>
    <row r="4" spans="2:5" x14ac:dyDescent="0.35">
      <c r="B4" t="s">
        <v>133</v>
      </c>
      <c r="E4" t="s">
        <v>130</v>
      </c>
    </row>
    <row r="5" spans="2:5" x14ac:dyDescent="0.35">
      <c r="B5" t="s">
        <v>132</v>
      </c>
    </row>
    <row r="8" spans="2:5" x14ac:dyDescent="0.35">
      <c r="B8" t="s">
        <v>83</v>
      </c>
    </row>
    <row r="9" spans="2:5" x14ac:dyDescent="0.35">
      <c r="B9" t="s">
        <v>37</v>
      </c>
    </row>
    <row r="10" spans="2:5" x14ac:dyDescent="0.35">
      <c r="B10" t="s">
        <v>38</v>
      </c>
    </row>
    <row r="13" spans="2:5" x14ac:dyDescent="0.35">
      <c r="B13" t="s">
        <v>126</v>
      </c>
    </row>
    <row r="14" spans="2:5" x14ac:dyDescent="0.35">
      <c r="B14" t="s">
        <v>120</v>
      </c>
    </row>
    <row r="15" spans="2:5" x14ac:dyDescent="0.35">
      <c r="B15" t="s">
        <v>123</v>
      </c>
    </row>
    <row r="16" spans="2:5" x14ac:dyDescent="0.35">
      <c r="B16" t="s">
        <v>121</v>
      </c>
    </row>
    <row r="17" spans="2:2" x14ac:dyDescent="0.35">
      <c r="B17" t="s">
        <v>122</v>
      </c>
    </row>
    <row r="18" spans="2:2" x14ac:dyDescent="0.35">
      <c r="B18" t="s">
        <v>124</v>
      </c>
    </row>
    <row r="19" spans="2:2" x14ac:dyDescent="0.35">
      <c r="B19" t="s">
        <v>125</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53125" defaultRowHeight="13" x14ac:dyDescent="0.3"/>
  <cols>
    <col min="1" max="1" width="32.81640625" style="1" customWidth="1"/>
    <col min="2" max="16384" width="11.453125" style="1"/>
  </cols>
  <sheetData>
    <row r="3" spans="1:1" x14ac:dyDescent="0.3">
      <c r="A3" s="2" t="s">
        <v>14</v>
      </c>
    </row>
    <row r="4" spans="1:1" x14ac:dyDescent="0.3">
      <c r="A4" s="2" t="s">
        <v>15</v>
      </c>
    </row>
    <row r="5" spans="1:1" x14ac:dyDescent="0.3">
      <c r="A5" s="2" t="s">
        <v>16</v>
      </c>
    </row>
    <row r="6" spans="1:1" x14ac:dyDescent="0.3">
      <c r="A6" s="2" t="s">
        <v>10</v>
      </c>
    </row>
    <row r="7" spans="1:1" x14ac:dyDescent="0.3">
      <c r="A7" s="2" t="s">
        <v>9</v>
      </c>
    </row>
    <row r="8" spans="1:1" x14ac:dyDescent="0.3">
      <c r="A8" s="2" t="s">
        <v>19</v>
      </c>
    </row>
    <row r="9" spans="1:1" x14ac:dyDescent="0.3">
      <c r="A9" s="2" t="s">
        <v>20</v>
      </c>
    </row>
    <row r="10" spans="1:1" x14ac:dyDescent="0.3">
      <c r="A10" s="2" t="s">
        <v>22</v>
      </c>
    </row>
    <row r="11" spans="1:1" x14ac:dyDescent="0.3">
      <c r="A11" s="2" t="s">
        <v>23</v>
      </c>
    </row>
    <row r="12" spans="1:1" x14ac:dyDescent="0.3">
      <c r="A12" s="2" t="s">
        <v>25</v>
      </c>
    </row>
    <row r="13" spans="1:1" x14ac:dyDescent="0.3">
      <c r="A13" s="2" t="s">
        <v>26</v>
      </c>
    </row>
    <row r="14" spans="1:1" x14ac:dyDescent="0.3">
      <c r="A14" s="2" t="s">
        <v>27</v>
      </c>
    </row>
    <row r="16" spans="1:1" x14ac:dyDescent="0.3">
      <c r="A16" s="2" t="s">
        <v>30</v>
      </c>
    </row>
    <row r="17" spans="1:1" x14ac:dyDescent="0.3">
      <c r="A17" s="2" t="s">
        <v>31</v>
      </c>
    </row>
    <row r="18" spans="1:1" x14ac:dyDescent="0.3">
      <c r="A18" s="2" t="s">
        <v>32</v>
      </c>
    </row>
    <row r="20" spans="1:1" x14ac:dyDescent="0.3">
      <c r="A20" s="2" t="s">
        <v>37</v>
      </c>
    </row>
    <row r="21" spans="1:1" x14ac:dyDescent="0.3">
      <c r="A21" s="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FABIAN PATIÑO</cp:lastModifiedBy>
  <cp:lastPrinted>2022-05-25T22:23:26Z</cp:lastPrinted>
  <dcterms:created xsi:type="dcterms:W3CDTF">2020-03-24T23:12:47Z</dcterms:created>
  <dcterms:modified xsi:type="dcterms:W3CDTF">2024-09-25T02:12:51Z</dcterms:modified>
</cp:coreProperties>
</file>