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C:\A. 2024\Indeportes\Mapas\Mapa de Riesgos_Seguimiento\Seguimiento Abril_Agosto\"/>
    </mc:Choice>
  </mc:AlternateContent>
  <bookViews>
    <workbookView xWindow="0" yWindow="0" windowWidth="9580" windowHeight="3260" tabRatio="882" activeTab="1"/>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final'!$A$1:$AI$72</definedName>
  </definedNames>
  <calcPr calcId="162913"/>
  <pivotCaches>
    <pivotCache cacheId="1" r:id="rId10"/>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T22" i="1" l="1"/>
  <c r="H11" i="1"/>
  <c r="I11" i="1" s="1"/>
  <c r="H12" i="1"/>
  <c r="I12" i="1" s="1"/>
  <c r="H13" i="1"/>
  <c r="I13" i="1" s="1"/>
  <c r="H14" i="1"/>
  <c r="I14" i="1" s="1"/>
  <c r="H15" i="1"/>
  <c r="I15" i="1" s="1"/>
  <c r="H16" i="1"/>
  <c r="I16" i="1" s="1"/>
  <c r="H17" i="1"/>
  <c r="I17" i="1" s="1"/>
  <c r="K11" i="1"/>
  <c r="K16" i="1"/>
  <c r="L16" i="1" l="1"/>
  <c r="M16" i="1" s="1"/>
  <c r="N16" i="1" l="1"/>
  <c r="T19" i="1"/>
  <c r="Q19" i="1"/>
  <c r="T21" i="1" l="1"/>
  <c r="Q21" i="1"/>
  <c r="T20" i="1"/>
  <c r="Q20" i="1"/>
  <c r="AB20" i="1" s="1"/>
  <c r="AA20" i="1" s="1"/>
  <c r="T18" i="1"/>
  <c r="Q18" i="1"/>
  <c r="T17" i="1"/>
  <c r="Q17" i="1"/>
  <c r="T16" i="1"/>
  <c r="Q16" i="1"/>
  <c r="K18" i="1"/>
  <c r="K21" i="1"/>
  <c r="K19" i="1"/>
  <c r="K17" i="1"/>
  <c r="K20" i="1"/>
  <c r="L17" i="1" l="1"/>
  <c r="M17" i="1" s="1"/>
  <c r="AB17" i="1" s="1"/>
  <c r="AA17" i="1" s="1"/>
  <c r="X16" i="1"/>
  <c r="AB16" i="1"/>
  <c r="AA16" i="1" s="1"/>
  <c r="X17" i="1"/>
  <c r="AB21" i="1"/>
  <c r="AA21" i="1" s="1"/>
  <c r="X21" i="1"/>
  <c r="X20" i="1"/>
  <c r="N17" i="1" l="1"/>
  <c r="Z16" i="1"/>
  <c r="Y16" i="1"/>
  <c r="Y21" i="1"/>
  <c r="AC21" i="1" s="1"/>
  <c r="Z21" i="1"/>
  <c r="Z20" i="1"/>
  <c r="Y20" i="1"/>
  <c r="AC20" i="1" s="1"/>
  <c r="Y17" i="1" l="1"/>
  <c r="Z17" i="1"/>
  <c r="X18" i="1" s="1"/>
  <c r="Z18" i="1" l="1"/>
  <c r="X19" i="1" s="1"/>
  <c r="Y18" i="1"/>
  <c r="Y19" i="1" l="1"/>
  <c r="Z19" i="1"/>
  <c r="Q11" i="1"/>
  <c r="Q10" i="1" l="1"/>
  <c r="Q15" i="1" l="1"/>
  <c r="X15" i="1" l="1"/>
  <c r="AB15" i="1"/>
  <c r="AA15" i="1" s="1"/>
  <c r="T10" i="1"/>
  <c r="H10" i="1"/>
  <c r="I10" i="1" s="1"/>
  <c r="K68" i="1"/>
  <c r="K47" i="1"/>
  <c r="K26" i="1"/>
  <c r="K57" i="1"/>
  <c r="K31" i="1"/>
  <c r="K51" i="1"/>
  <c r="K27" i="1"/>
  <c r="K36" i="1"/>
  <c r="K53" i="1"/>
  <c r="K23" i="1"/>
  <c r="K45" i="1"/>
  <c r="K41" i="1"/>
  <c r="K25" i="1"/>
  <c r="K29" i="1"/>
  <c r="K69" i="1"/>
  <c r="K33" i="1"/>
  <c r="K67" i="1"/>
  <c r="K66" i="1"/>
  <c r="K61" i="1"/>
  <c r="K55" i="1"/>
  <c r="K32" i="1"/>
  <c r="K63" i="1"/>
  <c r="K30" i="1"/>
  <c r="K35" i="1"/>
  <c r="K24" i="1"/>
  <c r="K42" i="1"/>
  <c r="K60" i="1"/>
  <c r="K56" i="1"/>
  <c r="K48" i="1"/>
  <c r="K54" i="1"/>
  <c r="K62" i="1"/>
  <c r="K37" i="1"/>
  <c r="K50" i="1"/>
  <c r="K43" i="1"/>
  <c r="K38" i="1"/>
  <c r="K44" i="1"/>
  <c r="K49" i="1"/>
  <c r="K65" i="1"/>
  <c r="K39" i="1"/>
  <c r="K59" i="1"/>
  <c r="F221" i="13" l="1"/>
  <c r="F211" i="13"/>
  <c r="F212" i="13"/>
  <c r="F213" i="13"/>
  <c r="F214" i="13"/>
  <c r="F215" i="13"/>
  <c r="F216" i="13"/>
  <c r="F217" i="13"/>
  <c r="F218" i="13"/>
  <c r="F219" i="13"/>
  <c r="F220" i="13"/>
  <c r="F210" i="13"/>
  <c r="L11" i="1"/>
  <c r="B221" i="13" a="1"/>
  <c r="K15" i="1"/>
  <c r="K12" i="1"/>
  <c r="K13" i="1"/>
  <c r="K14" i="1"/>
  <c r="L13" i="1" l="1"/>
  <c r="M13" i="1" s="1"/>
  <c r="L15" i="1"/>
  <c r="M15" i="1" s="1"/>
  <c r="L12" i="1"/>
  <c r="M12" i="1" s="1"/>
  <c r="L14" i="1"/>
  <c r="N14" i="1" s="1"/>
  <c r="M11" i="1"/>
  <c r="AB11" i="1" s="1"/>
  <c r="AA11" i="1" s="1"/>
  <c r="N11" i="1"/>
  <c r="B221" i="13"/>
  <c r="Q52" i="1"/>
  <c r="Q47" i="1"/>
  <c r="Q41" i="1"/>
  <c r="N13" i="1" l="1"/>
  <c r="N15" i="1"/>
  <c r="M14" i="1"/>
  <c r="N12" i="1"/>
  <c r="AL44" i="18"/>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AB53" i="1" s="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Q22" i="1"/>
  <c r="H22" i="1"/>
  <c r="I22" i="1" s="1"/>
  <c r="Q14" i="1"/>
  <c r="Q13" i="1"/>
  <c r="X13" i="1" l="1"/>
  <c r="AB13" i="1"/>
  <c r="AA13" i="1" s="1"/>
  <c r="X14" i="1"/>
  <c r="AB14" i="1"/>
  <c r="AA14" i="1" s="1"/>
  <c r="X22" i="1"/>
  <c r="AB65" i="1"/>
  <c r="AB35" i="1"/>
  <c r="AB59" i="1"/>
  <c r="AB50" i="1"/>
  <c r="AA50" i="1" s="1"/>
  <c r="AB51" i="1"/>
  <c r="AA51" i="1" s="1"/>
  <c r="X64" i="1"/>
  <c r="X58" i="1"/>
  <c r="X52" i="1"/>
  <c r="X46" i="1"/>
  <c r="X50" i="1"/>
  <c r="X51" i="1"/>
  <c r="X40" i="1"/>
  <c r="X34" i="1"/>
  <c r="X28"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s="1"/>
  <c r="Y23" i="1" s="1"/>
  <c r="Y59" i="1" l="1"/>
  <c r="Y53" i="1"/>
  <c r="Z23" i="1"/>
  <c r="X24" i="1" s="1"/>
  <c r="Y24" i="1" s="1"/>
  <c r="Y41" i="1"/>
  <c r="Y29" i="1"/>
  <c r="Y42" i="1"/>
  <c r="Z42" i="1"/>
  <c r="Z60" i="1"/>
  <c r="X61" i="1" s="1"/>
  <c r="Y60" i="1"/>
  <c r="Z54" i="1"/>
  <c r="X55" i="1" s="1"/>
  <c r="Y54" i="1"/>
  <c r="Z65" i="1"/>
  <c r="X66" i="1" s="1"/>
  <c r="X35" i="1"/>
  <c r="X47"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1" i="1"/>
  <c r="X11" i="1" s="1"/>
  <c r="T12" i="1"/>
  <c r="T13" i="1"/>
  <c r="T14" i="1"/>
  <c r="T15" i="1"/>
  <c r="Y61" i="1" l="1"/>
  <c r="Z61" i="1"/>
  <c r="Y55" i="1"/>
  <c r="Z55" i="1"/>
  <c r="X56" i="1" s="1"/>
  <c r="Z24" i="1"/>
  <c r="X25" i="1" s="1"/>
  <c r="Z25" i="1" s="1"/>
  <c r="Y66" i="1"/>
  <c r="Z66" i="1"/>
  <c r="X67" i="1" s="1"/>
  <c r="Y47" i="1"/>
  <c r="Z47" i="1"/>
  <c r="X48" i="1" s="1"/>
  <c r="Y48" i="1" s="1"/>
  <c r="X43" i="1"/>
  <c r="Y35" i="1"/>
  <c r="Z35" i="1"/>
  <c r="X36" i="1" s="1"/>
  <c r="Y36" i="1" s="1"/>
  <c r="X32" i="1"/>
  <c r="Y32" i="1" s="1"/>
  <c r="X31" i="1"/>
  <c r="Z48" i="1" l="1"/>
  <c r="X49" i="1" s="1"/>
  <c r="Y49" i="1" s="1"/>
  <c r="Z36" i="1"/>
  <c r="X37" i="1" s="1"/>
  <c r="Z37" i="1" s="1"/>
  <c r="X38" i="1" s="1"/>
  <c r="Y56" i="1"/>
  <c r="Z56" i="1"/>
  <c r="X57" i="1" s="1"/>
  <c r="X62" i="1"/>
  <c r="X63" i="1"/>
  <c r="Y25" i="1"/>
  <c r="Y43" i="1"/>
  <c r="Z43" i="1"/>
  <c r="X44" i="1" s="1"/>
  <c r="Y44" i="1" s="1"/>
  <c r="X26" i="1"/>
  <c r="Z67" i="1"/>
  <c r="Y67" i="1"/>
  <c r="Y31" i="1"/>
  <c r="Z31" i="1"/>
  <c r="Z32" i="1"/>
  <c r="X33" i="1" s="1"/>
  <c r="Q12" i="1"/>
  <c r="X12" i="1" l="1"/>
  <c r="AB12" i="1"/>
  <c r="AA12" i="1" s="1"/>
  <c r="Y37" i="1"/>
  <c r="Z49" i="1"/>
  <c r="Y63" i="1"/>
  <c r="Z63" i="1"/>
  <c r="Y62" i="1"/>
  <c r="Z62" i="1"/>
  <c r="Y57" i="1"/>
  <c r="Z57" i="1"/>
  <c r="X68" i="1"/>
  <c r="X69" i="1"/>
  <c r="Z44" i="1"/>
  <c r="X45" i="1" s="1"/>
  <c r="Y45" i="1" s="1"/>
  <c r="Z38" i="1"/>
  <c r="X39" i="1" s="1"/>
  <c r="Y38" i="1"/>
  <c r="Y26" i="1"/>
  <c r="Z26" i="1"/>
  <c r="X27" i="1" s="1"/>
  <c r="Y27" i="1" s="1"/>
  <c r="Y33" i="1"/>
  <c r="Z33" i="1"/>
  <c r="X10" i="1"/>
  <c r="Y10" i="1" s="1"/>
  <c r="Y69" i="1" l="1"/>
  <c r="Z69" i="1"/>
  <c r="Y68" i="1"/>
  <c r="Z68" i="1"/>
  <c r="Y39" i="1"/>
  <c r="Z39" i="1"/>
  <c r="Z45" i="1"/>
  <c r="Z27" i="1"/>
  <c r="Z10" i="1" l="1"/>
  <c r="Y11" i="1" l="1"/>
  <c r="Z11" i="1" l="1"/>
  <c r="Y12" i="1" s="1"/>
  <c r="Z12" i="1" l="1"/>
  <c r="Z13" i="1" l="1"/>
  <c r="Y14" i="1" l="1"/>
  <c r="Z14" i="1"/>
  <c r="Y13" i="1"/>
  <c r="Y15" i="1" l="1"/>
  <c r="Z15" i="1"/>
  <c r="AB66" i="1" l="1"/>
  <c r="AB58" i="1"/>
  <c r="AB52" i="1"/>
  <c r="AA52" i="1" s="1"/>
  <c r="AC52" i="1" l="1"/>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A58" i="1"/>
  <c r="AA65" i="1"/>
  <c r="AA66" i="1"/>
  <c r="AB67" i="1"/>
  <c r="AB36" i="1"/>
  <c r="AA35" i="1"/>
  <c r="AB42" i="1"/>
  <c r="AA42" i="1" s="1"/>
  <c r="AB43" i="1"/>
  <c r="AA53" i="1"/>
  <c r="AB54" i="1"/>
  <c r="AA59" i="1"/>
  <c r="AB60" i="1"/>
  <c r="AA67" i="1" l="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59" i="1"/>
  <c r="K44" i="19"/>
  <c r="Q34" i="19"/>
  <c r="W34" i="19"/>
  <c r="K14" i="19"/>
  <c r="W54" i="19"/>
  <c r="K34" i="19"/>
  <c r="AC34" i="19"/>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AC58" i="1"/>
  <c r="V14" i="19"/>
  <c r="J54" i="19"/>
  <c r="AH44" i="19"/>
  <c r="V54" i="19"/>
  <c r="J14" i="19"/>
  <c r="AH24" i="19"/>
  <c r="V34" i="19"/>
  <c r="AB44" i="19"/>
  <c r="AB34" i="19"/>
  <c r="P14" i="19"/>
  <c r="V24" i="19"/>
  <c r="AB24" i="19"/>
  <c r="V44" i="19"/>
  <c r="P34" i="19"/>
  <c r="J34" i="19"/>
  <c r="P24" i="19"/>
  <c r="J44" i="19"/>
  <c r="J24" i="19"/>
  <c r="P44"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31" i="1"/>
  <c r="AA54" i="1"/>
  <c r="AB55" i="1"/>
  <c r="AC40" i="19"/>
  <c r="W10" i="19"/>
  <c r="AC50" i="19"/>
  <c r="Q10" i="19"/>
  <c r="Q30" i="19"/>
  <c r="W50" i="19"/>
  <c r="K40" i="19"/>
  <c r="Q50" i="19"/>
  <c r="W20" i="19"/>
  <c r="AC35" i="1"/>
  <c r="K10" i="19"/>
  <c r="Q40" i="19"/>
  <c r="K30" i="19"/>
  <c r="AI50" i="19"/>
  <c r="AI20" i="19"/>
  <c r="K50" i="19"/>
  <c r="AI40" i="19"/>
  <c r="W40" i="19"/>
  <c r="K20" i="19"/>
  <c r="AC10" i="19"/>
  <c r="AI10" i="19"/>
  <c r="AC20" i="19"/>
  <c r="AI30" i="19"/>
  <c r="AC30" i="19"/>
  <c r="W30" i="19"/>
  <c r="Q20" i="19"/>
  <c r="AA60" i="1"/>
  <c r="AB61" i="1"/>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AA43" i="1"/>
  <c r="AB45" i="1"/>
  <c r="AA45" i="1" s="1"/>
  <c r="AB44" i="1"/>
  <c r="AA44" i="1" s="1"/>
  <c r="AA36" i="1"/>
  <c r="AB37" i="1"/>
  <c r="R40" i="19" l="1"/>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A62" i="1"/>
  <c r="AB63" i="1"/>
  <c r="AA63" i="1" s="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K40" i="1" l="1"/>
  <c r="L40" i="1" s="1"/>
  <c r="K10" i="1"/>
  <c r="L10" i="1" s="1"/>
  <c r="K28" i="1"/>
  <c r="L28" i="1" s="1"/>
  <c r="K22" i="1"/>
  <c r="L22" i="1" s="1"/>
  <c r="K52" i="1"/>
  <c r="L52" i="1" s="1"/>
  <c r="K46" i="1"/>
  <c r="L46" i="1" s="1"/>
  <c r="K34" i="1"/>
  <c r="L34" i="1" s="1"/>
  <c r="K64" i="1"/>
  <c r="L64" i="1" s="1"/>
  <c r="K58" i="1"/>
  <c r="L58" i="1" s="1"/>
  <c r="AC16" i="1" l="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N34" i="1"/>
  <c r="L32" i="18"/>
  <c r="X8" i="18"/>
  <c r="X24" i="18"/>
  <c r="AJ8" i="18"/>
  <c r="M34" i="1"/>
  <c r="AB34" i="1" s="1"/>
  <c r="AA34" i="1" s="1"/>
  <c r="R40" i="18"/>
  <c r="L40" i="18"/>
  <c r="X16" i="18"/>
  <c r="L24" i="18"/>
  <c r="AJ24" i="18"/>
  <c r="X32" i="18"/>
  <c r="AJ40" i="18"/>
  <c r="R16" i="18"/>
  <c r="AD40" i="18"/>
  <c r="AD32" i="18"/>
  <c r="AD16" i="18"/>
  <c r="M46" i="1"/>
  <c r="AB46" i="1" s="1"/>
  <c r="J42" i="18"/>
  <c r="P34" i="18"/>
  <c r="AB18" i="18"/>
  <c r="AB42" i="18"/>
  <c r="AH34" i="18"/>
  <c r="P10" i="18"/>
  <c r="V34" i="18"/>
  <c r="P42" i="18"/>
  <c r="V42" i="18"/>
  <c r="AH42" i="18"/>
  <c r="AB26" i="18"/>
  <c r="AH26" i="18"/>
  <c r="V26" i="18"/>
  <c r="AB34" i="18"/>
  <c r="V10" i="18"/>
  <c r="AH18" i="18"/>
  <c r="J34" i="18"/>
  <c r="J10" i="18"/>
  <c r="AB10" i="18"/>
  <c r="J18" i="18"/>
  <c r="N46" i="1"/>
  <c r="P26" i="18"/>
  <c r="J26" i="18"/>
  <c r="AH10" i="18"/>
  <c r="P18" i="18"/>
  <c r="V18" i="18"/>
  <c r="X42" i="18"/>
  <c r="AD34" i="18"/>
  <c r="AD10" i="18"/>
  <c r="AD26" i="18"/>
  <c r="L10" i="18"/>
  <c r="L42" i="18"/>
  <c r="L26" i="18"/>
  <c r="X18" i="18"/>
  <c r="X34" i="18"/>
  <c r="X10" i="18"/>
  <c r="R18" i="18"/>
  <c r="AJ10" i="18"/>
  <c r="AD42" i="18"/>
  <c r="AJ34" i="18"/>
  <c r="R26" i="18"/>
  <c r="M52" i="1"/>
  <c r="L18" i="18"/>
  <c r="AJ26" i="18"/>
  <c r="AD18" i="18"/>
  <c r="R34" i="18"/>
  <c r="L34" i="18"/>
  <c r="AJ42" i="18"/>
  <c r="R10" i="18"/>
  <c r="R42" i="18"/>
  <c r="X26" i="18"/>
  <c r="AJ18" i="18"/>
  <c r="N52" i="1"/>
  <c r="T14" i="18"/>
  <c r="AL38" i="18"/>
  <c r="N14" i="18"/>
  <c r="Z6" i="18"/>
  <c r="T38" i="18"/>
  <c r="T22" i="18"/>
  <c r="AL14" i="18"/>
  <c r="N22" i="18"/>
  <c r="N22" i="1"/>
  <c r="AF22" i="18"/>
  <c r="N6" i="18"/>
  <c r="AF6" i="18"/>
  <c r="AF38" i="18"/>
  <c r="M22" i="1"/>
  <c r="AB22" i="1" s="1"/>
  <c r="N38" i="18"/>
  <c r="AL30" i="18"/>
  <c r="AL22" i="18"/>
  <c r="T6" i="18"/>
  <c r="AF14" i="18"/>
  <c r="AF30" i="18"/>
  <c r="Z22" i="18"/>
  <c r="T30" i="18"/>
  <c r="Z30" i="18"/>
  <c r="AL6" i="18"/>
  <c r="Z14" i="18"/>
  <c r="Z38" i="18"/>
  <c r="N30" i="18"/>
  <c r="J40" i="18"/>
  <c r="AB40" i="18"/>
  <c r="AH32" i="18"/>
  <c r="AB24" i="18"/>
  <c r="V16" i="18"/>
  <c r="M28" i="1"/>
  <c r="AB28" i="1" s="1"/>
  <c r="J16" i="18"/>
  <c r="P32" i="18"/>
  <c r="V24" i="18"/>
  <c r="P24" i="18"/>
  <c r="V40" i="18"/>
  <c r="P16" i="18"/>
  <c r="P40" i="18"/>
  <c r="V32" i="18"/>
  <c r="AH16" i="18"/>
  <c r="AB16" i="18"/>
  <c r="V8" i="18"/>
  <c r="AH24" i="18"/>
  <c r="AH8" i="18"/>
  <c r="AH40" i="18"/>
  <c r="J8" i="18"/>
  <c r="AB32" i="18"/>
  <c r="AB8" i="18"/>
  <c r="J24" i="18"/>
  <c r="J32" i="18"/>
  <c r="P8" i="18"/>
  <c r="N28" i="1"/>
  <c r="Z42" i="18"/>
  <c r="T18" i="18"/>
  <c r="AF34" i="18"/>
  <c r="AF42" i="18"/>
  <c r="N42" i="18"/>
  <c r="Z18" i="18"/>
  <c r="AL10" i="18"/>
  <c r="AL26" i="18"/>
  <c r="AF26" i="18"/>
  <c r="Z10" i="18"/>
  <c r="N18" i="18"/>
  <c r="T26" i="18"/>
  <c r="AF10" i="18"/>
  <c r="T34" i="18"/>
  <c r="N26" i="18"/>
  <c r="AL18" i="18"/>
  <c r="N10" i="18"/>
  <c r="AF18" i="18"/>
  <c r="Z26" i="18"/>
  <c r="AL34" i="18"/>
  <c r="M58" i="1"/>
  <c r="Z34" i="18"/>
  <c r="T10" i="18"/>
  <c r="N58" i="1"/>
  <c r="AL42" i="18"/>
  <c r="N34" i="18"/>
  <c r="T42" i="18"/>
  <c r="P14" i="18"/>
  <c r="V22" i="18"/>
  <c r="V14" i="18"/>
  <c r="P22" i="18"/>
  <c r="V38" i="18"/>
  <c r="AH14" i="18"/>
  <c r="AH38" i="18"/>
  <c r="J14" i="18"/>
  <c r="AB22" i="18"/>
  <c r="V30" i="18"/>
  <c r="AB14" i="18"/>
  <c r="AB38" i="18"/>
  <c r="J30" i="18"/>
  <c r="P38" i="18"/>
  <c r="AB6" i="18"/>
  <c r="M10" i="1"/>
  <c r="AB10" i="1" s="1"/>
  <c r="AH30" i="18"/>
  <c r="J38" i="18"/>
  <c r="AH6" i="18"/>
  <c r="V6" i="18"/>
  <c r="AB30" i="18"/>
  <c r="J22" i="18"/>
  <c r="J6" i="18"/>
  <c r="P30" i="18"/>
  <c r="AH22" i="18"/>
  <c r="P6" i="18"/>
  <c r="N10" i="1"/>
  <c r="AH12" i="18"/>
  <c r="J20" i="18"/>
  <c r="J44" i="18"/>
  <c r="AB28" i="18"/>
  <c r="P28" i="18"/>
  <c r="N64" i="1"/>
  <c r="P12" i="18"/>
  <c r="AH20" i="18"/>
  <c r="P44" i="18"/>
  <c r="AB12" i="18"/>
  <c r="P20" i="18"/>
  <c r="J36" i="18"/>
  <c r="P36" i="18"/>
  <c r="AB44" i="18"/>
  <c r="V44" i="18"/>
  <c r="J28" i="18"/>
  <c r="AH36" i="18"/>
  <c r="V12" i="18"/>
  <c r="V28" i="18"/>
  <c r="AH44" i="18"/>
  <c r="AB20" i="18"/>
  <c r="AB36" i="18"/>
  <c r="AH28" i="18"/>
  <c r="V36" i="18"/>
  <c r="V20" i="18"/>
  <c r="M64" i="1"/>
  <c r="AB64" i="1" s="1"/>
  <c r="AA64" i="1" s="1"/>
  <c r="J12" i="18"/>
  <c r="AF24" i="18"/>
  <c r="AF32" i="18"/>
  <c r="T40" i="18"/>
  <c r="M40" i="1"/>
  <c r="AB40" i="1" s="1"/>
  <c r="Z40" i="18"/>
  <c r="AL8" i="18"/>
  <c r="AF8" i="18"/>
  <c r="T8" i="18"/>
  <c r="Z16" i="18"/>
  <c r="T24" i="18"/>
  <c r="AL24" i="18"/>
  <c r="Z32" i="18"/>
  <c r="N32" i="18"/>
  <c r="N16" i="18"/>
  <c r="Z8" i="18"/>
  <c r="AL40" i="18"/>
  <c r="N8" i="18"/>
  <c r="N24" i="18"/>
  <c r="T32" i="18"/>
  <c r="T16" i="18"/>
  <c r="AF40" i="18"/>
  <c r="AF16" i="18"/>
  <c r="AL32" i="18"/>
  <c r="N40" i="18"/>
  <c r="Z24" i="18"/>
  <c r="AL16" i="18"/>
  <c r="N40" i="1"/>
  <c r="AC17" i="1" l="1"/>
  <c r="AB18" i="1"/>
  <c r="AA46" i="1"/>
  <c r="J12" i="19" s="1"/>
  <c r="AB47" i="1"/>
  <c r="AA40" i="1"/>
  <c r="AB21" i="19" s="1"/>
  <c r="AB41" i="1"/>
  <c r="AA41" i="1" s="1"/>
  <c r="J40" i="19"/>
  <c r="AH20" i="19"/>
  <c r="V20" i="19"/>
  <c r="P10" i="19"/>
  <c r="J50" i="19"/>
  <c r="P30" i="19"/>
  <c r="P50" i="19"/>
  <c r="AH30" i="19"/>
  <c r="J10" i="19"/>
  <c r="AH50" i="19"/>
  <c r="V10" i="19"/>
  <c r="J20" i="19"/>
  <c r="V40" i="19"/>
  <c r="V30" i="19"/>
  <c r="J30" i="19"/>
  <c r="AH10" i="19"/>
  <c r="AB50" i="19"/>
  <c r="AB40" i="19"/>
  <c r="V50" i="19"/>
  <c r="AB10" i="19"/>
  <c r="AH40" i="19"/>
  <c r="AB20" i="19"/>
  <c r="AC34" i="1"/>
  <c r="P20" i="19"/>
  <c r="P40" i="19"/>
  <c r="AB30" i="19"/>
  <c r="AA28" i="1"/>
  <c r="AB39" i="19" s="1"/>
  <c r="AB29" i="1"/>
  <c r="AA22" i="1"/>
  <c r="AB23" i="1"/>
  <c r="AH7" i="19"/>
  <c r="AA10" i="1"/>
  <c r="P6" i="19" s="1"/>
  <c r="V25" i="19"/>
  <c r="V45" i="19"/>
  <c r="J15" i="19"/>
  <c r="AB45" i="19"/>
  <c r="AH25" i="19"/>
  <c r="AH55" i="19"/>
  <c r="AB15" i="19"/>
  <c r="P15" i="19"/>
  <c r="P45" i="19"/>
  <c r="V15" i="19"/>
  <c r="J35" i="19"/>
  <c r="AH45" i="19"/>
  <c r="J25" i="19"/>
  <c r="AB35" i="19"/>
  <c r="AH15" i="19"/>
  <c r="V35" i="19"/>
  <c r="J55" i="19"/>
  <c r="AB55" i="19"/>
  <c r="AC64" i="1"/>
  <c r="AB25" i="19"/>
  <c r="AH35" i="19"/>
  <c r="P55" i="19"/>
  <c r="J45" i="19"/>
  <c r="P25" i="19"/>
  <c r="P35" i="19"/>
  <c r="V55" i="19"/>
  <c r="P18" i="19" l="1"/>
  <c r="V38" i="19"/>
  <c r="AA18" i="1"/>
  <c r="AC18" i="1" s="1"/>
  <c r="AB19" i="1"/>
  <c r="AA19" i="1" s="1"/>
  <c r="V32" i="19"/>
  <c r="J11" i="19"/>
  <c r="AB32" i="19"/>
  <c r="P22" i="19"/>
  <c r="P12" i="19"/>
  <c r="V52" i="19"/>
  <c r="V22" i="19"/>
  <c r="AB42" i="19"/>
  <c r="P52" i="19"/>
  <c r="AH52" i="19"/>
  <c r="V42" i="19"/>
  <c r="AH42" i="19"/>
  <c r="J32" i="19"/>
  <c r="AB22" i="19"/>
  <c r="J52" i="19"/>
  <c r="AB12" i="19"/>
  <c r="AH12" i="19"/>
  <c r="AC46" i="1"/>
  <c r="P42" i="19"/>
  <c r="AH22" i="19"/>
  <c r="V12" i="19"/>
  <c r="P32" i="19"/>
  <c r="AB52" i="19"/>
  <c r="AA47" i="1"/>
  <c r="K42" i="19" s="1"/>
  <c r="AB48" i="1"/>
  <c r="AH32" i="19"/>
  <c r="J42" i="19"/>
  <c r="J22" i="19"/>
  <c r="AH11" i="19"/>
  <c r="AH31" i="19"/>
  <c r="P11" i="19"/>
  <c r="J51" i="19"/>
  <c r="AH21" i="19"/>
  <c r="P51" i="19"/>
  <c r="AB51" i="19"/>
  <c r="V41" i="19"/>
  <c r="J21" i="19"/>
  <c r="AH41" i="19"/>
  <c r="AB41" i="19"/>
  <c r="P31" i="19"/>
  <c r="V11" i="19"/>
  <c r="AH51" i="19"/>
  <c r="AB11" i="19"/>
  <c r="J41" i="19"/>
  <c r="V51" i="19"/>
  <c r="P41" i="19"/>
  <c r="P21" i="19"/>
  <c r="J31" i="19"/>
  <c r="V21" i="19"/>
  <c r="V31" i="19"/>
  <c r="AB31" i="19"/>
  <c r="AC40" i="1"/>
  <c r="AI41" i="19"/>
  <c r="Q51" i="19"/>
  <c r="AC11" i="19"/>
  <c r="W41" i="19"/>
  <c r="AI11" i="19"/>
  <c r="AC21" i="19"/>
  <c r="W51" i="19"/>
  <c r="Q31" i="19"/>
  <c r="K51" i="19"/>
  <c r="AI31" i="19"/>
  <c r="K11" i="19"/>
  <c r="AC51" i="19"/>
  <c r="Q11" i="19"/>
  <c r="W11" i="19"/>
  <c r="W21" i="19"/>
  <c r="AI51" i="19"/>
  <c r="K41" i="19"/>
  <c r="AC41" i="19"/>
  <c r="K31" i="19"/>
  <c r="Q21" i="19"/>
  <c r="AI21" i="19"/>
  <c r="K21" i="19"/>
  <c r="Q41" i="19"/>
  <c r="AC31" i="19"/>
  <c r="W31" i="19"/>
  <c r="AC41" i="1"/>
  <c r="AC28" i="1"/>
  <c r="AH29" i="19"/>
  <c r="J9" i="19"/>
  <c r="V49" i="19"/>
  <c r="V19" i="19"/>
  <c r="P29" i="19"/>
  <c r="J49" i="19"/>
  <c r="AH9" i="19"/>
  <c r="AB29" i="19"/>
  <c r="J19" i="19"/>
  <c r="V39" i="19"/>
  <c r="AH49" i="19"/>
  <c r="P9" i="19"/>
  <c r="J39" i="19"/>
  <c r="AH19" i="19"/>
  <c r="AB19" i="19"/>
  <c r="AB49" i="19"/>
  <c r="P19" i="19"/>
  <c r="J29" i="19"/>
  <c r="AH39" i="19"/>
  <c r="P49" i="19"/>
  <c r="V29" i="19"/>
  <c r="V9" i="19"/>
  <c r="AB9" i="19"/>
  <c r="P39" i="19"/>
  <c r="AA29" i="1"/>
  <c r="AB30" i="1"/>
  <c r="AA30" i="1" s="1"/>
  <c r="AC22" i="1"/>
  <c r="P8" i="19"/>
  <c r="AB38" i="19"/>
  <c r="J38" i="19"/>
  <c r="V48" i="19"/>
  <c r="AH28" i="19"/>
  <c r="V18" i="19"/>
  <c r="AH18" i="19"/>
  <c r="AH48" i="19"/>
  <c r="J18" i="19"/>
  <c r="AB18" i="19"/>
  <c r="J47" i="19"/>
  <c r="V8" i="19"/>
  <c r="AB28" i="19"/>
  <c r="J8" i="19"/>
  <c r="AH38" i="19"/>
  <c r="P48" i="19"/>
  <c r="P38" i="19"/>
  <c r="AB48" i="19"/>
  <c r="AH8" i="19"/>
  <c r="P28" i="19"/>
  <c r="AB8" i="19"/>
  <c r="V28" i="19"/>
  <c r="J48" i="19"/>
  <c r="J28" i="19"/>
  <c r="AA23" i="1"/>
  <c r="AB24" i="1"/>
  <c r="P7" i="19"/>
  <c r="AB47" i="19"/>
  <c r="V37" i="19"/>
  <c r="AB17" i="19"/>
  <c r="AH47" i="19"/>
  <c r="P27" i="19"/>
  <c r="P17" i="19"/>
  <c r="AB37" i="19"/>
  <c r="J17" i="19"/>
  <c r="V7" i="19"/>
  <c r="J37" i="19"/>
  <c r="V27" i="19"/>
  <c r="P47" i="19"/>
  <c r="AH17" i="19"/>
  <c r="P37" i="19"/>
  <c r="AB7" i="19"/>
  <c r="AH27" i="19"/>
  <c r="J7" i="19"/>
  <c r="V17" i="19"/>
  <c r="AH37" i="19"/>
  <c r="J27" i="19"/>
  <c r="V47" i="19"/>
  <c r="AB27" i="19"/>
  <c r="J46" i="19"/>
  <c r="J36" i="19"/>
  <c r="P16" i="19"/>
  <c r="J26" i="19"/>
  <c r="P36" i="19"/>
  <c r="W26" i="19"/>
  <c r="AB6" i="19"/>
  <c r="AB36" i="19"/>
  <c r="V6" i="19"/>
  <c r="AH16" i="19"/>
  <c r="V36" i="19"/>
  <c r="AC10" i="1"/>
  <c r="P26" i="19"/>
  <c r="V26" i="19"/>
  <c r="V16" i="19"/>
  <c r="AH36" i="19"/>
  <c r="J16" i="19"/>
  <c r="AH26" i="19"/>
  <c r="AB26" i="19"/>
  <c r="AB16" i="19"/>
  <c r="P46" i="19"/>
  <c r="AH46" i="19"/>
  <c r="J6" i="19"/>
  <c r="AH6" i="19"/>
  <c r="AB46" i="19"/>
  <c r="V46" i="19"/>
  <c r="AC11" i="1" l="1"/>
  <c r="AC19" i="1"/>
  <c r="AK17" i="19"/>
  <c r="S37" i="19"/>
  <c r="Y47" i="19"/>
  <c r="M17" i="19"/>
  <c r="AK27" i="19"/>
  <c r="Y37" i="19"/>
  <c r="Y27" i="19"/>
  <c r="AE47" i="19"/>
  <c r="AE7" i="19"/>
  <c r="S47" i="19"/>
  <c r="M37" i="19"/>
  <c r="AK7" i="19"/>
  <c r="AK37" i="19"/>
  <c r="S27" i="19"/>
  <c r="AE27" i="19"/>
  <c r="S7" i="19"/>
  <c r="AE17" i="19"/>
  <c r="Y7" i="19"/>
  <c r="AE37" i="19"/>
  <c r="M47" i="19"/>
  <c r="Y17" i="19"/>
  <c r="M27" i="19"/>
  <c r="M7" i="19"/>
  <c r="S17" i="19"/>
  <c r="AK47" i="19"/>
  <c r="Q32" i="19"/>
  <c r="AC47" i="1"/>
  <c r="W32" i="19"/>
  <c r="AI42" i="19"/>
  <c r="K32" i="19"/>
  <c r="AI12" i="19"/>
  <c r="AC22" i="19"/>
  <c r="AI32" i="19"/>
  <c r="AC42" i="19"/>
  <c r="AC32" i="19"/>
  <c r="AC12" i="19"/>
  <c r="K12" i="19"/>
  <c r="W42" i="19"/>
  <c r="AA48" i="1"/>
  <c r="L32" i="19" s="1"/>
  <c r="AB49" i="1"/>
  <c r="AA49" i="1" s="1"/>
  <c r="W22" i="19"/>
  <c r="Q12" i="19"/>
  <c r="AI22" i="19"/>
  <c r="Q22" i="19"/>
  <c r="AC52" i="19"/>
  <c r="AI52" i="19"/>
  <c r="K52" i="19"/>
  <c r="Q52" i="19"/>
  <c r="W12" i="19"/>
  <c r="W52" i="19"/>
  <c r="Q42" i="19"/>
  <c r="K22" i="19"/>
  <c r="AD32" i="19"/>
  <c r="Q26" i="19"/>
  <c r="W16" i="19"/>
  <c r="AD29" i="19"/>
  <c r="R39" i="19"/>
  <c r="X49" i="19"/>
  <c r="AD39" i="19"/>
  <c r="L49" i="19"/>
  <c r="X29" i="19"/>
  <c r="L9" i="19"/>
  <c r="AD9" i="19"/>
  <c r="L39" i="19"/>
  <c r="AJ39" i="19"/>
  <c r="AJ19" i="19"/>
  <c r="AD49" i="19"/>
  <c r="AD19" i="19"/>
  <c r="R9" i="19"/>
  <c r="X9" i="19"/>
  <c r="R29" i="19"/>
  <c r="X19" i="19"/>
  <c r="X39" i="19"/>
  <c r="AC30" i="1"/>
  <c r="AJ49" i="19"/>
  <c r="R19" i="19"/>
  <c r="AJ29" i="19"/>
  <c r="AJ9" i="19"/>
  <c r="L19" i="19"/>
  <c r="R49" i="19"/>
  <c r="L29" i="19"/>
  <c r="AC39" i="19"/>
  <c r="AI49" i="19"/>
  <c r="AC19" i="19"/>
  <c r="W49" i="19"/>
  <c r="AI9" i="19"/>
  <c r="W39" i="19"/>
  <c r="AC29" i="1"/>
  <c r="W19" i="19"/>
  <c r="K29" i="19"/>
  <c r="AI19" i="19"/>
  <c r="K19" i="19"/>
  <c r="Q19" i="19"/>
  <c r="K39" i="19"/>
  <c r="W29" i="19"/>
  <c r="W9" i="19"/>
  <c r="Q49" i="19"/>
  <c r="AC9" i="19"/>
  <c r="Q29" i="19"/>
  <c r="Q39" i="19"/>
  <c r="K9" i="19"/>
  <c r="AI39" i="19"/>
  <c r="AC49" i="19"/>
  <c r="AC29" i="19"/>
  <c r="K49" i="19"/>
  <c r="Q9" i="19"/>
  <c r="AI29" i="19"/>
  <c r="K6" i="19"/>
  <c r="AC18" i="19"/>
  <c r="W38" i="19"/>
  <c r="AC8" i="19"/>
  <c r="AI28" i="19"/>
  <c r="W18" i="19"/>
  <c r="K38" i="19"/>
  <c r="AI8" i="19"/>
  <c r="W48" i="19"/>
  <c r="Q48" i="19"/>
  <c r="Q38" i="19"/>
  <c r="AC38" i="19"/>
  <c r="AI38" i="19"/>
  <c r="Q28" i="19"/>
  <c r="AC23" i="1"/>
  <c r="W28" i="19"/>
  <c r="K18" i="19"/>
  <c r="AI48" i="19"/>
  <c r="K8" i="19"/>
  <c r="W8" i="19"/>
  <c r="AC28" i="19"/>
  <c r="Q8" i="19"/>
  <c r="AI18" i="19"/>
  <c r="K48" i="19"/>
  <c r="K28" i="19"/>
  <c r="AC48" i="19"/>
  <c r="Q18" i="19"/>
  <c r="AA24" i="1"/>
  <c r="AB25" i="1"/>
  <c r="K36" i="19"/>
  <c r="Q16" i="19"/>
  <c r="Q6" i="19"/>
  <c r="AC6" i="19"/>
  <c r="AI26" i="19"/>
  <c r="AI36" i="19"/>
  <c r="K16" i="19"/>
  <c r="AC36" i="19"/>
  <c r="W36" i="19"/>
  <c r="AD47" i="19"/>
  <c r="AD27" i="19"/>
  <c r="AJ37" i="19"/>
  <c r="AD17" i="19"/>
  <c r="R17" i="19"/>
  <c r="X7" i="19"/>
  <c r="L7" i="19"/>
  <c r="R27" i="19"/>
  <c r="R7" i="19"/>
  <c r="R37" i="19"/>
  <c r="X37" i="19"/>
  <c r="R47" i="19"/>
  <c r="AJ27" i="19"/>
  <c r="AJ7" i="19"/>
  <c r="L27" i="19"/>
  <c r="L37" i="19"/>
  <c r="AJ17" i="19"/>
  <c r="X47" i="19"/>
  <c r="L17" i="19"/>
  <c r="X27" i="19"/>
  <c r="X17" i="19"/>
  <c r="L47" i="19"/>
  <c r="AD7" i="19"/>
  <c r="AD37" i="19"/>
  <c r="AJ47" i="19"/>
  <c r="W37" i="19"/>
  <c r="W17" i="19"/>
  <c r="Q47" i="19"/>
  <c r="AI17" i="19"/>
  <c r="AI47" i="19"/>
  <c r="AC27" i="19"/>
  <c r="AC37" i="19"/>
  <c r="K37" i="19"/>
  <c r="W47" i="19"/>
  <c r="AI27" i="19"/>
  <c r="K27" i="19"/>
  <c r="K7" i="19"/>
  <c r="AI7" i="19"/>
  <c r="W27" i="19"/>
  <c r="W7" i="19"/>
  <c r="K47" i="19"/>
  <c r="Q27" i="19"/>
  <c r="AC47" i="19"/>
  <c r="AI37" i="19"/>
  <c r="AC17" i="19"/>
  <c r="AC7" i="19"/>
  <c r="Q37" i="19"/>
  <c r="Q7" i="19"/>
  <c r="K17" i="19"/>
  <c r="Q17" i="19"/>
  <c r="W6" i="19"/>
  <c r="AC46" i="19"/>
  <c r="Q36" i="19"/>
  <c r="AI46" i="19"/>
  <c r="AI16" i="19"/>
  <c r="K46" i="19"/>
  <c r="AI6" i="19"/>
  <c r="AC16" i="19"/>
  <c r="W46" i="19"/>
  <c r="AC26" i="19"/>
  <c r="K26" i="19"/>
  <c r="Q46" i="19"/>
  <c r="L16" i="19"/>
  <c r="R22" i="19" l="1"/>
  <c r="L22" i="19"/>
  <c r="AJ12" i="19"/>
  <c r="AJ22" i="19"/>
  <c r="R32" i="19"/>
  <c r="X32" i="19"/>
  <c r="X52" i="19"/>
  <c r="X42" i="19"/>
  <c r="X12" i="19"/>
  <c r="R12" i="19"/>
  <c r="AJ52" i="19"/>
  <c r="R42" i="19"/>
  <c r="AJ32" i="19"/>
  <c r="AD52" i="19"/>
  <c r="L42" i="19"/>
  <c r="AC48" i="1"/>
  <c r="AD22" i="19"/>
  <c r="L52" i="19"/>
  <c r="X22" i="19"/>
  <c r="AD12" i="19"/>
  <c r="AJ42" i="19"/>
  <c r="R52" i="19"/>
  <c r="AD42" i="19"/>
  <c r="L12" i="19"/>
  <c r="M12" i="19"/>
  <c r="AE32" i="19"/>
  <c r="M52" i="19"/>
  <c r="M32" i="19"/>
  <c r="Y52" i="19"/>
  <c r="AK12" i="19"/>
  <c r="AE12" i="19"/>
  <c r="S32" i="19"/>
  <c r="M22" i="19"/>
  <c r="AE22" i="19"/>
  <c r="Y32" i="19"/>
  <c r="Y12" i="19"/>
  <c r="AK22" i="19"/>
  <c r="AK42" i="19"/>
  <c r="AC49" i="1"/>
  <c r="S12" i="19"/>
  <c r="S52" i="19"/>
  <c r="Y42" i="19"/>
  <c r="S22" i="19"/>
  <c r="Y22" i="19"/>
  <c r="AK52" i="19"/>
  <c r="AK32" i="19"/>
  <c r="AE42" i="19"/>
  <c r="M42" i="19"/>
  <c r="AE52" i="19"/>
  <c r="S42" i="19"/>
  <c r="AB26" i="1"/>
  <c r="AA26" i="1" s="1"/>
  <c r="AA25" i="1"/>
  <c r="R48" i="19"/>
  <c r="AD38" i="19"/>
  <c r="AD8" i="19"/>
  <c r="L38" i="19"/>
  <c r="AJ28" i="19"/>
  <c r="X48" i="19"/>
  <c r="R8" i="19"/>
  <c r="AJ8" i="19"/>
  <c r="AJ48" i="19"/>
  <c r="L28" i="19"/>
  <c r="X8" i="19"/>
  <c r="L8" i="19"/>
  <c r="AD48" i="19"/>
  <c r="R18" i="19"/>
  <c r="AC24" i="1"/>
  <c r="X18" i="19"/>
  <c r="R28" i="19"/>
  <c r="X28" i="19"/>
  <c r="X38" i="19"/>
  <c r="AD18" i="19"/>
  <c r="L48" i="19"/>
  <c r="AJ18" i="19"/>
  <c r="AD28" i="19"/>
  <c r="L18" i="19"/>
  <c r="AJ38" i="19"/>
  <c r="R38" i="19"/>
  <c r="AJ6" i="19"/>
  <c r="X6" i="19"/>
  <c r="R26" i="19"/>
  <c r="AJ16" i="19"/>
  <c r="AC12" i="1"/>
  <c r="AJ26" i="19"/>
  <c r="AD26" i="19"/>
  <c r="R46" i="19"/>
  <c r="X36" i="19"/>
  <c r="L36" i="19"/>
  <c r="AD6" i="19"/>
  <c r="L46" i="19"/>
  <c r="AJ46" i="19"/>
  <c r="L26" i="19"/>
  <c r="X46" i="19"/>
  <c r="R6" i="19"/>
  <c r="AD46" i="19"/>
  <c r="AK46" i="19"/>
  <c r="AJ36" i="19"/>
  <c r="AD16" i="19"/>
  <c r="AD36" i="19"/>
  <c r="R36" i="19"/>
  <c r="X16" i="19"/>
  <c r="R16" i="19"/>
  <c r="X26" i="19"/>
  <c r="L6" i="19"/>
  <c r="M36" i="19" l="1"/>
  <c r="M6" i="19"/>
  <c r="Y36" i="19"/>
  <c r="S26" i="19"/>
  <c r="S16" i="19"/>
  <c r="AC13" i="1"/>
  <c r="S46" i="19"/>
  <c r="M48" i="19"/>
  <c r="AE8" i="19"/>
  <c r="M38" i="19"/>
  <c r="AK48" i="19"/>
  <c r="AK28" i="19"/>
  <c r="Y48" i="19"/>
  <c r="Y8" i="19"/>
  <c r="AK38" i="19"/>
  <c r="Y28" i="19"/>
  <c r="AE48" i="19"/>
  <c r="AK8" i="19"/>
  <c r="S8" i="19"/>
  <c r="AC25" i="1"/>
  <c r="S48" i="19"/>
  <c r="AE38" i="19"/>
  <c r="AE18" i="19"/>
  <c r="AK18" i="19"/>
  <c r="S28" i="19"/>
  <c r="M8" i="19"/>
  <c r="M28" i="19"/>
  <c r="M18" i="19"/>
  <c r="S38" i="19"/>
  <c r="Y18" i="19"/>
  <c r="Y38" i="19"/>
  <c r="S18" i="19"/>
  <c r="AE28" i="19"/>
  <c r="T18" i="19"/>
  <c r="N8" i="19"/>
  <c r="AF38" i="19"/>
  <c r="Z18" i="19"/>
  <c r="AC26" i="1"/>
  <c r="Z48" i="19"/>
  <c r="AL28" i="19"/>
  <c r="AL38" i="19"/>
  <c r="AF18" i="19"/>
  <c r="Z8" i="19"/>
  <c r="T8" i="19"/>
  <c r="Z38" i="19"/>
  <c r="N28" i="19"/>
  <c r="N48" i="19"/>
  <c r="T28" i="19"/>
  <c r="Z28" i="19"/>
  <c r="AF8" i="19"/>
  <c r="AL8" i="19"/>
  <c r="AL48" i="19"/>
  <c r="N38" i="19"/>
  <c r="AF28" i="19"/>
  <c r="AL18" i="19"/>
  <c r="T48" i="19"/>
  <c r="T38" i="19"/>
  <c r="AF48" i="19"/>
  <c r="N18" i="19"/>
  <c r="AE6" i="19"/>
  <c r="AE26" i="19"/>
  <c r="Y16" i="19"/>
  <c r="AK6" i="19"/>
  <c r="AK26" i="19"/>
  <c r="AE16" i="19"/>
  <c r="AE36" i="19"/>
  <c r="Y26" i="19"/>
  <c r="AK36" i="19"/>
  <c r="Y46" i="19"/>
  <c r="M26" i="19"/>
  <c r="S36" i="19"/>
  <c r="AE46" i="19"/>
  <c r="S6" i="19"/>
  <c r="M46" i="19"/>
  <c r="Y6" i="19"/>
  <c r="M16" i="19"/>
  <c r="AK16" i="19"/>
  <c r="Z26" i="19"/>
  <c r="AC14" i="1" l="1"/>
  <c r="AF16" i="19"/>
  <c r="T6" i="19"/>
  <c r="AF6" i="19"/>
  <c r="T36" i="19"/>
  <c r="AL6" i="19"/>
  <c r="AF36" i="19"/>
  <c r="AL26" i="19"/>
  <c r="T26" i="19"/>
  <c r="AL16" i="19"/>
  <c r="Z36" i="19"/>
  <c r="Z46" i="19"/>
  <c r="T16" i="19"/>
  <c r="N6" i="19"/>
  <c r="N36" i="19"/>
  <c r="N26" i="19"/>
  <c r="AF46" i="19"/>
  <c r="AF26" i="19"/>
  <c r="N46" i="19"/>
  <c r="N16" i="19"/>
  <c r="AL46" i="19"/>
  <c r="Z16" i="19"/>
  <c r="T46" i="19"/>
  <c r="AL36" i="19"/>
  <c r="Z6" i="19"/>
  <c r="AM46" i="19"/>
  <c r="AG16" i="19"/>
  <c r="AA36" i="19"/>
  <c r="U6" i="19"/>
  <c r="AA16" i="19"/>
  <c r="AA46" i="19"/>
  <c r="U26" i="19"/>
  <c r="U46" i="19"/>
  <c r="O26" i="19"/>
  <c r="U36" i="19"/>
  <c r="O6" i="19"/>
  <c r="AM16" i="19"/>
  <c r="AG46" i="19"/>
  <c r="AC15" i="1"/>
  <c r="AG6" i="19"/>
  <c r="AM26" i="19"/>
  <c r="O36" i="19"/>
  <c r="O46" i="19"/>
  <c r="AM6" i="19"/>
  <c r="AG26" i="19"/>
  <c r="AG36" i="19"/>
  <c r="AM36" i="19"/>
  <c r="AA6" i="19"/>
  <c r="U16" i="19"/>
  <c r="AA26" i="19"/>
  <c r="O16" i="19"/>
  <c r="B223" i="13"/>
  <c r="B222" i="13"/>
</calcChain>
</file>

<file path=xl/comments1.xml><?xml version="1.0" encoding="utf-8"?>
<comments xmlns="http://schemas.openxmlformats.org/spreadsheetml/2006/main">
  <authors>
    <author>USUARIO</author>
  </authors>
  <commentList>
    <comment ref="C8" authorId="0" shapeId="0">
      <text>
        <r>
          <rPr>
            <b/>
            <sz val="9"/>
            <color indexed="81"/>
            <rFont val="Tahoma"/>
            <family val="2"/>
          </rPr>
          <t>USUARIO:</t>
        </r>
        <r>
          <rPr>
            <sz val="9"/>
            <color indexed="81"/>
            <rFont val="Tahoma"/>
            <family val="2"/>
          </rPr>
          <t xml:space="preserve">
Circunstancias bajo las cuales se presenta el riesgo, es la situación más evidente frente al riesgo, redacte de la forma más concreta posible.</t>
        </r>
      </text>
    </comment>
    <comment ref="D8" authorId="0" shapeId="0">
      <text>
        <r>
          <rPr>
            <b/>
            <sz val="9"/>
            <color indexed="81"/>
            <rFont val="Tahoma"/>
            <family val="2"/>
          </rPr>
          <t>USUARIO:</t>
        </r>
        <r>
          <rPr>
            <sz val="9"/>
            <color indexed="81"/>
            <rFont val="Tahoma"/>
            <family val="2"/>
          </rPr>
          <t xml:space="preserve">
Causa  principal  o básica, corresponde a las razones por la cuales se puede presentar  el riesgo, redacte de la forma más concreta posible.</t>
        </r>
      </text>
    </comment>
    <comment ref="E8" authorId="0" shapeId="0">
      <text>
        <r>
          <rPr>
            <b/>
            <sz val="9"/>
            <color indexed="81"/>
            <rFont val="Tahoma"/>
            <family val="2"/>
          </rPr>
          <t>USUARIO:</t>
        </r>
        <r>
          <rPr>
            <sz val="9"/>
            <color indexed="81"/>
            <rFont val="Tahoma"/>
            <family val="2"/>
          </rPr>
          <t xml:space="preserve">
Consolida o resume los análisis sobre impacto + causa inmediata + causa raíz, permitiendo contar con una redacción clara y concreta del riesgo indentificado. Tenga en cuenta la estructura de alto nivel establecida en al guía, inicia con POSIBILIDAD DE + Impacto para la entidad (Qué) + Causa Inmediata (Cómo) + Causa Raíz (Por qué)</t>
        </r>
      </text>
    </comment>
    <comment ref="G8" authorId="0" shapeId="0">
      <text>
        <r>
          <rPr>
            <b/>
            <sz val="9"/>
            <color indexed="81"/>
            <rFont val="Tahoma"/>
            <family val="2"/>
          </rPr>
          <t>USUARIO:</t>
        </r>
        <r>
          <rPr>
            <sz val="9"/>
            <color indexed="81"/>
            <rFont val="Tahoma"/>
            <family val="2"/>
          </rPr>
          <t xml:space="preserve">
Defina el # de veces que se ejecuta la actividad durante el año, (Recuerde la probabilidad e ocurrencia del riesgo se defien como el No. de veces que se pasa por el punto de riesgo en el periodo de 1 año)</t>
        </r>
      </text>
    </comment>
    <comment ref="P8" authorId="0" shapeId="0">
      <text>
        <r>
          <rPr>
            <b/>
            <sz val="9"/>
            <color indexed="81"/>
            <rFont val="Tahoma"/>
            <family val="2"/>
          </rPr>
          <t>USUARIO:</t>
        </r>
        <r>
          <rPr>
            <sz val="9"/>
            <color indexed="81"/>
            <rFont val="Tahoma"/>
            <family val="2"/>
          </rPr>
          <t xml:space="preserve">
Responsable: Identifica el cargo del servidor
Acción: Se determina mediante verbos que indican la accion que deben realizar como parte del control
Complemento: Corresponde a los detalles que permiten identificar claramente el objeto del control.</t>
        </r>
      </text>
    </comment>
  </commentList>
</comments>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<sst xmlns="http://schemas.openxmlformats.org/spreadsheetml/2006/main" count="345" uniqueCount="230">
  <si>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</si>
  <si>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</si>
  <si>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</si>
  <si>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</si>
  <si>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</si>
  <si>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</si>
  <si>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</si>
  <si>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</si>
  <si>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</si>
  <si>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</si>
  <si>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</si>
  <si>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</si>
  <si>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</si>
  <si>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</si>
  <si>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</si>
  <si>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</si>
  <si>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</si>
  <si>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</si>
  <si>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</si>
  <si>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</si>
  <si>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</si>
  <si>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</si>
  <si>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</si>
  <si>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</si>
  <si>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</si>
  <si>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</si>
  <si>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</si>
  <si>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</si>
  <si>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</si>
  <si>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</si>
  <si>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</si>
  <si>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</si>
  <si>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</si>
  <si>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</si>
  <si>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</si>
  <si>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</si>
  <si>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</si>
  <si>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</si>
  <si>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</si>
  <si>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</si>
  <si>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</si>
  <si>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</si>
  <si>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</si>
  <si>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</si>
  <si>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</si>
  <si>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</si>
  <si>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</si>
  <si>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</si>
  <si>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</si>
  <si>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</si>
  <si>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</si>
  <si>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</si>
  <si>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</si>
  <si>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</si>
  <si>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</si>
  <si>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</si>
  <si>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</si>
  <si>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</si>
  <si>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</si>
  <si>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</si>
  <si>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</si>
  <si>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</si>
  <si>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</si>
  <si>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</si>
  <si>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</si>
  <si>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</si>
  <si>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</si>
  <si>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</si>
  <si>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</si>
  <si>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</si>
  <si>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</si>
  <si>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</si>
  <si>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</si>
  <si>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</si>
  <si>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</si>
  <si>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</si>
  <si>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</si>
  <si>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</si>
  <si>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</si>
  <si>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</si>
  <si>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</si>
  <si>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</si>
  <si>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</si>
  <si>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</si>
  <si>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</si>
  <si>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</si>
  <si>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</si>
  <si>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</si>
  <si>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</si>
  <si>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</si>
  <si>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</si>
  <si>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</si>
  <si>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</si>
  <si>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</si>
  <si>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</si>
  <si>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</si>
  <si>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</si>
  <si>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</si>
  <si>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</si>
  <si>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</si>
  <si>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</si>
  <si>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</si>
  <si>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</si>
  <si>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</si>
  <si>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</si>
  <si>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</si>
  <si>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</si>
  <si>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</si>
  <si>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</si>
  <si>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</si>
  <si>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</si>
  <si>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</si>
  <si>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</si>
  <si>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</si>
  <si>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</si>
  <si>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</si>
  <si>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</si>
  <si>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</si>
  <si>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</si>
  <si>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</si>
  <si>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</si>
  <si>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</si>
  <si>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</si>
  <si>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</si>
  <si>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</si>
  <si>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</si>
  <si>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</si>
  <si>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</si>
  <si>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</si>
  <si>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</si>
  <si>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</si>
  <si>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</si>
  <si>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</si>
  <si>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</si>
  <si>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</si>
  <si>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</si>
  <si>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</si>
  <si>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</si>
  <si>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</si>
  <si>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</si>
  <si>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</si>
  <si>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</si>
  <si>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</si>
  <si>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</si>
  <si>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</si>
  <si>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</si>
  <si>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</si>
  <si>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</si>
  <si>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</si>
  <si>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</si>
  <si>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</si>
  <si>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</si>
  <si>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</si>
  <si>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</si>
  <si>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</si>
  <si>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</si>
  <si>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</si>
  <si>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</si>
  <si>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</si>
  <si>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</si>
  <si>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</si>
  <si>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</si>
  <si>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</si>
  <si>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</si>
  <si>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</si>
  <si>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</si>
  <si>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</si>
  <si>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</si>
  <si>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</si>
  <si>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</si>
  <si>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</si>
  <si>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</si>
  <si>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</si>
  <si>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</si>
  <si>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</si>
  <si>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</si>
  <si>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</si>
  <si>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</si>
  <si>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</si>
  <si>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</si>
  <si>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</si>
  <si>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</si>
  <si>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</si>
  <si>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</si>
  <si>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</si>
  <si>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</si>
  <si>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</si>
  <si>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</si>
  <si>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</si>
  <si>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</si>
  <si>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</si>
  <si>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</si>
  <si>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</si>
  <si>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</si>
  <si>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</si>
  <si>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</si>
  <si>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</si>
  <si>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</si>
  <si>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</si>
  <si>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</si>
  <si>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</si>
  <si>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</si>
  <si>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</si>
  <si>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</si>
  <si>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</si>
  <si>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</si>
  <si>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</si>
  <si>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</si>
  <si>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</si>
  <si>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t>
  </si>
  <si>
    <t>Responsable: Identifica el cargo del servidor
Acción: Se determina mediante verbos que indican la accion que deben realizar como parte del control
Complemento: Corresponde a los detalles que permiten identificar claramente el objeto del control.</t>
  </si>
  <si>
    <t>Fecha de Implementación</t>
  </si>
  <si>
    <t>Seguimiento</t>
  </si>
  <si>
    <r>
      <rPr>
        <b/>
        <sz val="11"/>
        <color theme="9" tint="-0.249977111117893"/>
        <rFont val="Calibri"/>
        <family val="2"/>
        <scheme val="minor"/>
      </rPr>
      <t xml:space="preserve">*Nota: </t>
    </r>
    <r>
      <rPr>
        <sz val="11"/>
        <color theme="1"/>
        <rFont val="Calibri"/>
        <family val="2"/>
        <scheme val="minor"/>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</si>
  <si>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MAPA DE RIESGOS DEL PROCESO</t>
  </si>
  <si>
    <t>Planeación Institucional</t>
  </si>
  <si>
    <t>Dirigir y coordinar el Sistema de Planeficicación, conforme a las políticas, planes, programas, proyectos institucionales, orientados al fomento y promoción del deporte, la actividad fisica, la recreación y el aprovecahamiento del tiempo libre, contribuyendo al mejoramiento integral de las personas y la consecución de los objetivos y las metas propuestas en INDEPORTES CAUCA.</t>
  </si>
  <si>
    <t xml:space="preserve">Desde la identificacion de las estrategias institucionales, hasta la evaluacion y cumplimiento de las metas </t>
  </si>
  <si>
    <t>Procesos y procedimientos no
estandarizados</t>
  </si>
  <si>
    <t>Bajo conocimiento e interés sobre el Modelo Integrado de Planeación y Gestión (MIPG).</t>
  </si>
  <si>
    <t>Gerencia y Oficina de Planeación</t>
  </si>
  <si>
    <t xml:space="preserve">Ajustes a los proyectos que retrasan su ejecución y alcance </t>
  </si>
  <si>
    <t>Insuficiente informacion desagregada, por parte de las areas técnica y financiera</t>
  </si>
  <si>
    <t>Posibilidad de Formulación y presentación de proyectos institucionales de baja calidad técnica e impacto en el departamento</t>
  </si>
  <si>
    <t>Validar que la formulación y presentación de proyectos institucionales cumplan con todos los requisitos establecidos antes de ser radicados en el Banco de Proyectos de la Gobernación del  Cauca.</t>
  </si>
  <si>
    <t>Oficina de Planeación</t>
  </si>
  <si>
    <t>Posibilidad de una inadecuada implementación de los lineamientos establecidos para la formulación y seguimiento del Modelo Integrado de Planeación y Gestión (MIPG).</t>
  </si>
  <si>
    <t>Realizar lista de chequeo por cada proyecto que deba ser radicado en el Banco de Proyectos. Si cumple se procede a radicar, Si no cumple se devuelve al proceso correspondiente.</t>
  </si>
  <si>
    <t>Realizar la implementación de MIPG, teniendo en cienta del Decreto 1499 del 2017 y sus posibles actualizaciones</t>
  </si>
  <si>
    <t>1. Coordinar el diligenciamiento del Formato Único de Reporte FURAG
2.Realizar informe de calificación emitido por la Función Pública.
3. Realizar planes de mejora de las políticas Institucionales según recomendaciones Función Pública. 
4.  Realizar comités de Gestión y Desempeño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</si>
</sst>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9"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24"/>
      <color theme="1"/>
      <name val="Calibri"/>
      <family val="2"/>
      <scheme val="minor"/>
    </font>
    <font>
      <b/>
      <sz val="14"/>
      <color theme="1"/>
      <name val="Calibri"/>
      <family val="2"/>
      <scheme val="minor"/>
    </font>
    <font>
      <b/>
      <sz val="16"/>
      <color theme="1"/>
      <name val="Calibri"/>
      <family val="2"/>
      <scheme val="minor"/>
    </font>
    <font>
      <b/>
      <sz val="16"/>
      <name val="Calibri"/>
      <family val="2"/>
      <scheme val="minor"/>
    </font>
    <font>
      <b/>
      <sz val="11"/>
      <color theme="1"/>
      <name val="Calibri"/>
      <family val="2"/>
      <scheme val="minor"/>
    </font>
    <font>
      <sz val="9"/>
      <color indexed="81"/>
      <name val="Tahoma"/>
      <family val="2"/>
    </font>
    <font>
      <b/>
      <sz val="9"/>
      <color indexed="81"/>
      <name val="Tahoma"/>
      <family val="2"/>
    </font>
    <font>
      <b/>
      <sz val="14"/>
      <name val="Calibri"/>
      <family val="2"/>
      <scheme val="minor"/>
    </font>
    <font>
      <b/>
      <sz val="12"/>
      <color theme="1"/>
      <name val="Calibri"/>
      <family val="2"/>
      <scheme val="minor"/>
    </font>
    <font>
      <b/>
      <sz val="11"/>
      <color theme="9" tint="-0.249977111117893"/>
      <name val="Calibri"/>
      <family val="2"/>
      <scheme val="minor"/>
    </font>
    <font>
      <sz val="14"/>
      <color theme="1"/>
      <name val="Arial Narrow"/>
      <family val="2"/>
    </font>
    <font>
      <b/>
      <sz val="20"/>
      <color rgb="FF000000"/>
      <name val="Calibri"/>
      <family val="2"/>
    </font>
    <font>
      <b/>
      <sz val="22"/>
      <color rgb="FF000000"/>
      <name val="Calibri"/>
      <family val="2"/>
    </font>
    <font>
      <b/>
      <sz val="14"/>
      <color theme="1"/>
      <name val="Arial"/>
      <family val="2"/>
    </font>
    <font>
      <sz val="14"/>
      <color theme="1"/>
      <name val="Arial"/>
      <family val="2"/>
    </font>
    <font>
      <sz val="12"/>
      <color theme="1"/>
      <name val="Arial"/>
      <family val="2"/>
    </font>
    <font>
      <b/>
      <sz val="11"/>
      <color theme="1"/>
      <name val="Arial"/>
      <family val="2"/>
    </font>
    <font>
      <sz val="11"/>
      <color theme="1"/>
      <name val="Arial"/>
      <family val="2"/>
    </font>
    <font>
      <sz val="12"/>
      <color rgb="FF000000"/>
      <name val="Arial"/>
      <family val="2"/>
    </font>
    <font>
      <sz val="10"/>
      <color theme="1"/>
      <name val="Arial"/>
      <family val="2"/>
    </font>
    <font>
      <b/>
      <sz val="12"/>
      <color theme="1"/>
      <name val="Arial"/>
      <family val="2"/>
    </font>
    <font>
      <sz val="11"/>
      <name val="Arial"/>
      <family val="2"/>
    </font>
    <font>
      <b/>
      <sz val="11"/>
      <name val="Arial"/>
      <family val="2"/>
    </font>
    <font>
      <b/>
      <sz val="14"/>
      <name val="Arial"/>
      <family val="2"/>
    </font>
  </fonts>
  <fills count="19">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rgb="FF00B0F0"/>
        <bgColor indexed="64"/>
      </patternFill>
    </fill>
    <fill>
      <patternFill patternType="solid">
        <fgColor theme="0" tint="-4.9989318521683403E-2"/>
        <bgColor indexed="64"/>
      </patternFill>
    </fill>
    <fill>
      <patternFill patternType="solid">
        <fgColor theme="5" tint="0.79998168889431442"/>
        <bgColor indexed="64"/>
      </patternFill>
    </fill>
  </fills>
  <borders count="121">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style="dashed">
        <color theme="9" tint="-0.24994659260841701"/>
      </right>
      <top/>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style="thin">
        <color indexed="64"/>
      </right>
      <top style="thin">
        <color indexed="64"/>
      </top>
      <bottom/>
      <diagonal/>
    </border>
    <border>
      <left style="medium">
        <color indexed="64"/>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diagonal/>
    </border>
    <border>
      <left style="dashed">
        <color theme="9" tint="-0.24994659260841701"/>
      </left>
      <right style="dashed">
        <color theme="9" tint="-0.24994659260841701"/>
      </right>
      <top style="medium">
        <color indexed="64"/>
      </top>
      <bottom style="dashed">
        <color theme="9" tint="-0.24994659260841701"/>
      </bottom>
      <diagonal/>
    </border>
    <border>
      <left style="dashed">
        <color theme="9" tint="-0.24994659260841701"/>
      </left>
      <right style="medium">
        <color indexed="64"/>
      </right>
      <top style="medium">
        <color indexed="64"/>
      </top>
      <bottom style="dashed">
        <color theme="9" tint="-0.24994659260841701"/>
      </bottom>
      <diagonal/>
    </border>
    <border>
      <left style="medium">
        <color indexed="64"/>
      </left>
      <right style="dashed">
        <color theme="9" tint="-0.24994659260841701"/>
      </right>
      <top/>
      <bottom/>
      <diagonal/>
    </border>
    <border>
      <left style="dashed">
        <color theme="9" tint="-0.24994659260841701"/>
      </left>
      <right style="medium">
        <color indexed="64"/>
      </right>
      <top style="dashed">
        <color theme="9" tint="-0.24994659260841701"/>
      </top>
      <bottom style="dashed">
        <color theme="9" tint="-0.24994659260841701"/>
      </bottom>
      <diagonal/>
    </border>
    <border>
      <left style="medium">
        <color indexed="64"/>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
      <left style="dashed">
        <color theme="9" tint="-0.24994659260841701"/>
      </left>
      <right style="dashed">
        <color theme="9" tint="-0.24994659260841701"/>
      </right>
      <top style="dashed">
        <color theme="9" tint="-0.24994659260841701"/>
      </top>
      <bottom style="medium">
        <color indexed="64"/>
      </bottom>
      <diagonal/>
    </border>
    <border>
      <left style="dashed">
        <color theme="9" tint="-0.24994659260841701"/>
      </left>
      <right style="medium">
        <color indexed="64"/>
      </right>
      <top style="dashed">
        <color theme="9" tint="-0.24994659260841701"/>
      </top>
      <bottom style="medium">
        <color indexed="64"/>
      </bottom>
      <diagonal/>
    </border>
    <border>
      <left style="double">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dashed">
        <color theme="9" tint="-0.24994659260841701"/>
      </right>
      <top style="medium">
        <color indexed="64"/>
      </top>
      <bottom style="medium">
        <color indexed="64"/>
      </bottom>
      <diagonal/>
    </border>
    <border>
      <left style="dashed">
        <color theme="9" tint="-0.24994659260841701"/>
      </left>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dashed">
        <color theme="9" tint="-0.24994659260841701"/>
      </left>
      <right style="dashed">
        <color theme="9" tint="-0.24994659260841701"/>
      </right>
      <top style="medium">
        <color indexed="64"/>
      </top>
      <bottom style="dotted">
        <color rgb="FFFF9900"/>
      </bottom>
      <diagonal/>
    </border>
    <border>
      <left style="dashed">
        <color theme="9" tint="-0.24994659260841701"/>
      </left>
      <right style="dashed">
        <color theme="9" tint="-0.24994659260841701"/>
      </right>
      <top style="dotted">
        <color rgb="FFFF9900"/>
      </top>
      <bottom style="dotted">
        <color rgb="FFFF9900"/>
      </bottom>
      <diagonal/>
    </border>
    <border>
      <left style="dotted">
        <color rgb="FFFF9900"/>
      </left>
      <right style="dotted">
        <color rgb="FFFF9900"/>
      </right>
      <top style="dotted">
        <color rgb="FFFF9900"/>
      </top>
      <bottom style="dotted">
        <color rgb="FFFF9900"/>
      </bottom>
      <diagonal/>
    </border>
    <border>
      <left style="dashed">
        <color theme="9" tint="-0.24994659260841701"/>
      </left>
      <right/>
      <top style="medium">
        <color indexed="64"/>
      </top>
      <bottom style="dashed">
        <color theme="9" tint="-0.24994659260841701"/>
      </bottom>
      <diagonal/>
    </border>
    <border>
      <left/>
      <right style="dashed">
        <color theme="9" tint="-0.24994659260841701"/>
      </right>
      <top style="medium">
        <color indexed="64"/>
      </top>
      <bottom/>
      <diagonal/>
    </border>
    <border>
      <left style="dashed">
        <color theme="9" tint="-0.24994659260841701"/>
      </left>
      <right style="dashed">
        <color theme="9" tint="-0.24994659260841701"/>
      </right>
      <top style="dotted">
        <color rgb="FFFF9900"/>
      </top>
      <bottom style="dashed">
        <color theme="9" tint="-0.24994659260841701"/>
      </bottom>
      <diagonal/>
    </border>
    <border>
      <left style="dashed">
        <color theme="9" tint="-0.24994659260841701"/>
      </left>
      <right style="dashed">
        <color theme="9" tint="-0.24994659260841701"/>
      </right>
      <top style="dotted">
        <color rgb="FFFF9900"/>
      </top>
      <bottom/>
      <diagonal/>
    </border>
    <border>
      <left style="dotted">
        <color rgb="FFFF9900"/>
      </left>
      <right style="dashed">
        <color theme="9" tint="-0.24994659260841701"/>
      </right>
      <top style="dashed">
        <color theme="9" tint="-0.24994659260841701"/>
      </top>
      <bottom style="dashed">
        <color theme="9" tint="-0.24994659260841701"/>
      </bottom>
      <diagonal/>
    </border>
    <border>
      <left style="dotted">
        <color rgb="FFFF9900"/>
      </left>
      <right style="dashed">
        <color theme="9" tint="-0.24994659260841701"/>
      </right>
      <top style="medium">
        <color indexed="64"/>
      </top>
      <bottom style="dashed">
        <color theme="9" tint="-0.24994659260841701"/>
      </bottom>
      <diagonal/>
    </border>
    <border>
      <left style="dotted">
        <color rgb="FFFF9900"/>
      </left>
      <right style="dotted">
        <color rgb="FFFF9900"/>
      </right>
      <top style="medium">
        <color indexed="64"/>
      </top>
      <bottom style="dotted">
        <color rgb="FFFF9900"/>
      </bottom>
      <diagonal/>
    </border>
    <border>
      <left style="dashed">
        <color theme="9" tint="-0.24994659260841701"/>
      </left>
      <right style="dotted">
        <color rgb="FFFF9900"/>
      </right>
      <top style="dashed">
        <color theme="9" tint="-0.24994659260841701"/>
      </top>
      <bottom style="dashed">
        <color theme="9" tint="-0.24994659260841701"/>
      </bottom>
      <diagonal/>
    </border>
    <border>
      <left/>
      <right style="dashed">
        <color theme="9" tint="-0.24994659260841701"/>
      </right>
      <top/>
      <bottom/>
      <diagonal/>
    </border>
    <border>
      <left/>
      <right style="dashed">
        <color theme="9" tint="-0.24994659260841701"/>
      </right>
      <top/>
      <bottom style="medium">
        <color indexed="64"/>
      </bottom>
      <diagonal/>
    </border>
    <border>
      <left style="dashed">
        <color theme="9" tint="-0.24994659260841701"/>
      </left>
      <right style="dotted">
        <color rgb="FFFF9900"/>
      </right>
      <top/>
      <bottom/>
      <diagonal/>
    </border>
    <border>
      <left style="dashed">
        <color theme="9" tint="-0.24994659260841701"/>
      </left>
      <right style="dotted">
        <color rgb="FFFF9900"/>
      </right>
      <top/>
      <bottom style="medium">
        <color indexed="64"/>
      </bottom>
      <diagonal/>
    </border>
    <border>
      <left style="medium">
        <color indexed="64"/>
      </left>
      <right style="dotted">
        <color rgb="FFFF9900"/>
      </right>
      <top/>
      <bottom/>
      <diagonal/>
    </border>
    <border>
      <left style="medium">
        <color indexed="64"/>
      </left>
      <right style="dotted">
        <color rgb="FFFF9900"/>
      </right>
      <top/>
      <bottom style="medium">
        <color indexed="64"/>
      </bottom>
      <diagonal/>
    </border>
    <border>
      <left style="dashed">
        <color theme="9" tint="-0.24994659260841701"/>
      </left>
      <right/>
      <top style="dashed">
        <color theme="9" tint="-0.24994659260841701"/>
      </top>
      <bottom style="dashed">
        <color theme="9" tint="-0.24994659260841701"/>
      </bottom>
      <diagonal/>
    </border>
    <border>
      <left style="dashed">
        <color theme="9" tint="-0.24994659260841701"/>
      </left>
      <right/>
      <top style="dashed">
        <color theme="9" tint="-0.24994659260841701"/>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dashed">
        <color theme="9" tint="-0.24994659260841701"/>
      </left>
      <right style="dashed">
        <color theme="9" tint="-0.24994659260841701"/>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bottom/>
      <diagonal/>
    </border>
    <border>
      <left style="thin">
        <color indexed="64"/>
      </left>
      <right style="dashed">
        <color theme="9" tint="-0.24994659260841701"/>
      </right>
      <top style="medium">
        <color indexed="64"/>
      </top>
      <bottom style="thin">
        <color indexed="64"/>
      </bottom>
      <diagonal/>
    </border>
    <border>
      <left style="dashed">
        <color theme="9" tint="-0.24994659260841701"/>
      </left>
      <right style="dotted">
        <color rgb="FFFF9900"/>
      </right>
      <top style="medium">
        <color indexed="64"/>
      </top>
      <bottom style="thin">
        <color indexed="64"/>
      </bottom>
      <diagonal/>
    </border>
    <border>
      <left/>
      <right style="dashed">
        <color theme="9" tint="-0.24994659260841701"/>
      </right>
      <top style="medium">
        <color indexed="64"/>
      </top>
      <bottom style="thin">
        <color indexed="64"/>
      </bottom>
      <diagonal/>
    </border>
    <border>
      <left style="thin">
        <color indexed="64"/>
      </left>
      <right style="dashed">
        <color theme="9" tint="-0.24994659260841701"/>
      </right>
      <top style="medium">
        <color indexed="64"/>
      </top>
      <bottom/>
      <diagonal/>
    </border>
    <border>
      <left style="thin">
        <color indexed="64"/>
      </left>
      <right style="dashed">
        <color theme="9" tint="-0.24994659260841701"/>
      </right>
      <top/>
      <bottom/>
      <diagonal/>
    </border>
    <border>
      <left style="thin">
        <color indexed="64"/>
      </left>
      <right style="dashed">
        <color theme="9" tint="-0.24994659260841701"/>
      </right>
      <top/>
      <bottom style="medium">
        <color indexed="64"/>
      </bottom>
      <diagonal/>
    </border>
  </borders>
  <cellStyleXfs count="5">
    <xf numFmtId="0" fontId="0" fillId="0" borderId="0"/>
    <xf numFmtId="9" fontId="12" fillId="0" borderId="0" applyFont="0" applyFill="0" applyBorder="0" applyAlignment="0" applyProtection="0"/>
    <xf numFmtId="0" fontId="44" fillId="0" borderId="0"/>
    <xf numFmtId="0" fontId="45" fillId="0" borderId="0"/>
    <xf numFmtId="0" fontId="4" fillId="0" borderId="0"/>
  </cellStyleXfs>
  <cellXfs count="749">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6" xfId="0" applyFont="1" applyFill="1" applyBorder="1" applyAlignment="1">
      <alignment horizontal="center" vertical="center" wrapText="1" readingOrder="1"/>
    </xf>
    <xf numFmtId="0" fontId="8" fillId="0" borderId="6" xfId="0" applyFont="1" applyBorder="1" applyAlignment="1">
      <alignment horizontal="justify" vertical="center" wrapText="1" readingOrder="1"/>
    </xf>
    <xf numFmtId="9" fontId="8" fillId="0" borderId="6"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5" fillId="0" borderId="0" xfId="0" applyFont="1" applyFill="1" applyAlignment="1">
      <alignment vertical="center"/>
    </xf>
    <xf numFmtId="0" fontId="26" fillId="0" borderId="0" xfId="0" applyFont="1" applyFill="1"/>
    <xf numFmtId="0" fontId="24" fillId="0" borderId="0" xfId="0" applyFont="1"/>
    <xf numFmtId="0" fontId="0" fillId="0" borderId="0" xfId="0" pivotButton="1"/>
    <xf numFmtId="0" fontId="10" fillId="0" borderId="0" xfId="0" applyFont="1" applyBorder="1" applyAlignment="1">
      <alignment horizontal="justify" vertical="center" wrapText="1" readingOrder="1"/>
    </xf>
    <xf numFmtId="0" fontId="27" fillId="0" borderId="0" xfId="0" applyFont="1"/>
    <xf numFmtId="0" fontId="29" fillId="6" borderId="0" xfId="0" applyFont="1" applyFill="1" applyAlignment="1">
      <alignment horizontal="center" vertical="center" wrapText="1" readingOrder="1"/>
    </xf>
    <xf numFmtId="0" fontId="30" fillId="0" borderId="6" xfId="0" applyFont="1" applyBorder="1" applyAlignment="1">
      <alignment horizontal="justify" vertical="center" wrapText="1" readingOrder="1"/>
    </xf>
    <xf numFmtId="0" fontId="30" fillId="0" borderId="1" xfId="0" applyFont="1" applyBorder="1" applyAlignment="1">
      <alignment horizontal="justify" vertical="center" wrapText="1" readingOrder="1"/>
    </xf>
    <xf numFmtId="0" fontId="30" fillId="5" borderId="6" xfId="0" applyFont="1" applyFill="1" applyBorder="1" applyAlignment="1">
      <alignment horizontal="center" vertical="center" wrapText="1" readingOrder="1"/>
    </xf>
    <xf numFmtId="0" fontId="30" fillId="7" borderId="1" xfId="0" applyFont="1" applyFill="1" applyBorder="1" applyAlignment="1">
      <alignment horizontal="center" vertical="center" wrapText="1" readingOrder="1"/>
    </xf>
    <xf numFmtId="0" fontId="30" fillId="4" borderId="1" xfId="0" applyFont="1" applyFill="1" applyBorder="1" applyAlignment="1">
      <alignment horizontal="center" vertical="center" wrapText="1" readingOrder="1"/>
    </xf>
    <xf numFmtId="0" fontId="30" fillId="8" borderId="1" xfId="0" applyFont="1" applyFill="1" applyBorder="1" applyAlignment="1">
      <alignment horizontal="center" vertical="center" wrapText="1" readingOrder="1"/>
    </xf>
    <xf numFmtId="0" fontId="31" fillId="9" borderId="1" xfId="0" applyFont="1" applyFill="1" applyBorder="1" applyAlignment="1">
      <alignment horizontal="center" vertical="center" wrapText="1" readingOrder="1"/>
    </xf>
    <xf numFmtId="0" fontId="30" fillId="0" borderId="6" xfId="0" applyFont="1" applyBorder="1" applyAlignment="1">
      <alignment horizontal="center" vertical="center" wrapText="1" readingOrder="1"/>
    </xf>
    <xf numFmtId="0" fontId="30" fillId="0" borderId="1" xfId="0" applyFont="1" applyBorder="1" applyAlignment="1">
      <alignment horizontal="center" vertical="center" wrapText="1" readingOrder="1"/>
    </xf>
    <xf numFmtId="0" fontId="17" fillId="11" borderId="7" xfId="0" applyFont="1" applyFill="1" applyBorder="1" applyAlignment="1" applyProtection="1">
      <alignment horizontal="center" vertical="center" wrapText="1" readingOrder="1"/>
      <protection hidden="1"/>
    </xf>
    <xf numFmtId="0" fontId="17" fillId="11" borderId="14"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14"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0"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0"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11" xfId="0" applyFont="1" applyFill="1" applyBorder="1" applyAlignment="1" applyProtection="1">
      <alignment horizontal="center" vertical="center" wrapText="1" readingOrder="1"/>
      <protection hidden="1"/>
    </xf>
    <xf numFmtId="0" fontId="17" fillId="11" borderId="13" xfId="0" applyFont="1" applyFill="1" applyBorder="1" applyAlignment="1" applyProtection="1">
      <alignment horizontal="center" vertical="center" wrapText="1" readingOrder="1"/>
      <protection hidden="1"/>
    </xf>
    <xf numFmtId="0" fontId="17" fillId="11" borderId="12" xfId="0" applyFont="1" applyFill="1" applyBorder="1" applyAlignment="1" applyProtection="1">
      <alignment horizontal="center" vertical="center" wrapText="1" readingOrder="1"/>
      <protection hidden="1"/>
    </xf>
    <xf numFmtId="0" fontId="17" fillId="12" borderId="11" xfId="0" applyFont="1" applyFill="1" applyBorder="1" applyAlignment="1" applyProtection="1">
      <alignment horizontal="center" wrapText="1" readingOrder="1"/>
      <protection hidden="1"/>
    </xf>
    <xf numFmtId="0" fontId="17" fillId="12" borderId="13" xfId="0" applyFont="1" applyFill="1" applyBorder="1" applyAlignment="1" applyProtection="1">
      <alignment horizontal="center" wrapText="1" readingOrder="1"/>
      <protection hidden="1"/>
    </xf>
    <xf numFmtId="0" fontId="17" fillId="12" borderId="12"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14"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0"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11" xfId="0" applyFont="1" applyFill="1" applyBorder="1" applyAlignment="1" applyProtection="1">
      <alignment horizontal="center" wrapText="1" readingOrder="1"/>
      <protection hidden="1"/>
    </xf>
    <xf numFmtId="0" fontId="17" fillId="13" borderId="13" xfId="0" applyFont="1" applyFill="1" applyBorder="1" applyAlignment="1" applyProtection="1">
      <alignment horizontal="center" wrapText="1" readingOrder="1"/>
      <protection hidden="1"/>
    </xf>
    <xf numFmtId="0" fontId="17" fillId="13" borderId="12"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14"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0"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11" xfId="0" applyFont="1" applyFill="1" applyBorder="1" applyAlignment="1" applyProtection="1">
      <alignment horizontal="center" wrapText="1" readingOrder="1"/>
      <protection hidden="1"/>
    </xf>
    <xf numFmtId="0" fontId="17" fillId="5" borderId="13" xfId="0" applyFont="1" applyFill="1" applyBorder="1" applyAlignment="1" applyProtection="1">
      <alignment horizontal="center" wrapText="1" readingOrder="1"/>
      <protection hidden="1"/>
    </xf>
    <xf numFmtId="0" fontId="17" fillId="5" borderId="12"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0" fillId="3" borderId="0" xfId="0" applyFill="1"/>
    <xf numFmtId="0" fontId="46" fillId="3" borderId="41" xfId="2" applyFont="1" applyFill="1" applyBorder="1" applyProtection="1"/>
    <xf numFmtId="0" fontId="46" fillId="3" borderId="42" xfId="2" applyFont="1" applyFill="1" applyBorder="1" applyProtection="1"/>
    <xf numFmtId="0" fontId="46" fillId="3" borderId="43" xfId="2" applyFont="1" applyFill="1" applyBorder="1" applyProtection="1"/>
    <xf numFmtId="0" fontId="14" fillId="3" borderId="0" xfId="0" applyFont="1" applyFill="1" applyAlignment="1">
      <alignment vertical="center"/>
    </xf>
    <xf numFmtId="0" fontId="4" fillId="3" borderId="0" xfId="0" applyFont="1" applyFill="1"/>
    <xf numFmtId="0" fontId="33" fillId="3" borderId="0" xfId="0" applyFont="1" applyFill="1"/>
    <xf numFmtId="0" fontId="34" fillId="3" borderId="24" xfId="0" applyFont="1" applyFill="1" applyBorder="1" applyAlignment="1">
      <alignment horizontal="center" vertical="center" wrapText="1" readingOrder="1"/>
    </xf>
    <xf numFmtId="0" fontId="35" fillId="3" borderId="24" xfId="0" applyFont="1" applyFill="1" applyBorder="1" applyAlignment="1">
      <alignment horizontal="justify" vertical="center" wrapText="1" readingOrder="1"/>
    </xf>
    <xf numFmtId="9" fontId="34" fillId="3" borderId="33" xfId="0" applyNumberFormat="1"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5" fillId="3" borderId="23" xfId="0" applyFont="1" applyFill="1" applyBorder="1" applyAlignment="1">
      <alignment horizontal="justify" vertical="center" wrapText="1" readingOrder="1"/>
    </xf>
    <xf numFmtId="9" fontId="34" fillId="3" borderId="28" xfId="0" applyNumberFormat="1"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xf numFmtId="0" fontId="35" fillId="3" borderId="30" xfId="0" applyFont="1" applyFill="1" applyBorder="1" applyAlignment="1">
      <alignment horizontal="justify" vertical="center" wrapText="1" readingOrder="1"/>
    </xf>
    <xf numFmtId="0" fontId="35" fillId="3" borderId="31" xfId="0" applyFont="1" applyFill="1" applyBorder="1" applyAlignment="1">
      <alignment horizontal="center" vertical="center" wrapText="1" readingOrder="1"/>
    </xf>
    <xf numFmtId="0" fontId="43" fillId="3" borderId="0" xfId="0" applyFont="1" applyFill="1"/>
    <xf numFmtId="0" fontId="34" fillId="15" borderId="35" xfId="0" applyFont="1" applyFill="1" applyBorder="1" applyAlignment="1">
      <alignment horizontal="center" vertical="center" wrapText="1" readingOrder="1"/>
    </xf>
    <xf numFmtId="0" fontId="34" fillId="15" borderId="36" xfId="0" applyFont="1" applyFill="1" applyBorder="1" applyAlignment="1">
      <alignment horizontal="center" vertical="center" wrapText="1" readingOrder="1"/>
    </xf>
    <xf numFmtId="0" fontId="11" fillId="3" borderId="0" xfId="0" applyFont="1" applyFill="1"/>
    <xf numFmtId="0" fontId="28" fillId="3" borderId="0" xfId="0" applyFont="1" applyFill="1" applyAlignment="1">
      <alignment horizontal="center" vertical="center" wrapText="1"/>
    </xf>
    <xf numFmtId="0" fontId="10" fillId="3" borderId="0" xfId="0" applyFont="1" applyFill="1" applyBorder="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6" fillId="3" borderId="9" xfId="2" applyFont="1" applyFill="1" applyBorder="1" applyProtection="1"/>
    <xf numFmtId="0" fontId="51" fillId="3" borderId="0" xfId="0" applyFont="1" applyFill="1" applyBorder="1" applyAlignment="1" applyProtection="1">
      <alignment horizontal="left" vertical="center" wrapText="1"/>
    </xf>
    <xf numFmtId="0" fontId="52" fillId="3" borderId="0" xfId="0" applyFont="1" applyFill="1" applyBorder="1" applyAlignment="1" applyProtection="1">
      <alignment horizontal="left" vertical="top" wrapText="1"/>
    </xf>
    <xf numFmtId="0" fontId="46" fillId="3" borderId="0" xfId="2" applyFont="1" applyFill="1" applyBorder="1" applyProtection="1"/>
    <xf numFmtId="0" fontId="46" fillId="3" borderId="10" xfId="2" applyFont="1" applyFill="1" applyBorder="1" applyProtection="1"/>
    <xf numFmtId="0" fontId="46" fillId="3" borderId="11" xfId="2" applyFont="1" applyFill="1" applyBorder="1" applyProtection="1"/>
    <xf numFmtId="0" fontId="46" fillId="3" borderId="13" xfId="2" applyFont="1" applyFill="1" applyBorder="1" applyProtection="1"/>
    <xf numFmtId="0" fontId="46" fillId="3" borderId="12" xfId="2" applyFont="1" applyFill="1" applyBorder="1" applyProtection="1"/>
    <xf numFmtId="0" fontId="50" fillId="3" borderId="0" xfId="2" applyFont="1" applyFill="1" applyBorder="1" applyAlignment="1" applyProtection="1">
      <alignment horizontal="left" vertical="center" wrapText="1"/>
    </xf>
    <xf numFmtId="0" fontId="46" fillId="3" borderId="0" xfId="2" applyFont="1" applyFill="1" applyBorder="1" applyAlignment="1" applyProtection="1">
      <alignment horizontal="left" vertical="center" wrapText="1"/>
    </xf>
    <xf numFmtId="0" fontId="46" fillId="3" borderId="0" xfId="2" quotePrefix="1" applyFont="1" applyFill="1" applyBorder="1" applyAlignment="1" applyProtection="1">
      <alignment horizontal="left" vertical="center" wrapText="1"/>
    </xf>
    <xf numFmtId="0" fontId="46" fillId="3" borderId="10" xfId="2" applyFont="1" applyFill="1" applyBorder="1" applyAlignment="1" applyProtection="1"/>
    <xf numFmtId="0" fontId="48" fillId="3" borderId="9" xfId="2" quotePrefix="1" applyFont="1" applyFill="1" applyBorder="1" applyAlignment="1" applyProtection="1">
      <alignment horizontal="left" vertical="top" wrapText="1"/>
    </xf>
    <xf numFmtId="0" fontId="49" fillId="3" borderId="0" xfId="2" quotePrefix="1" applyFont="1" applyFill="1" applyBorder="1" applyAlignment="1" applyProtection="1">
      <alignment horizontal="left" vertical="top" wrapText="1"/>
    </xf>
    <xf numFmtId="0" fontId="49" fillId="3" borderId="10" xfId="2" quotePrefix="1" applyFont="1" applyFill="1" applyBorder="1" applyAlignment="1" applyProtection="1">
      <alignment horizontal="left" vertical="top" wrapText="1"/>
    </xf>
    <xf numFmtId="0" fontId="56" fillId="0" borderId="68" xfId="0" applyFont="1" applyBorder="1" applyAlignment="1" applyProtection="1">
      <alignment horizontal="center" vertical="center"/>
    </xf>
    <xf numFmtId="0" fontId="57" fillId="0" borderId="2" xfId="0" applyFont="1" applyBorder="1" applyAlignment="1" applyProtection="1">
      <alignment horizontal="center" vertical="center"/>
    </xf>
    <xf numFmtId="0" fontId="57" fillId="0" borderId="68" xfId="0" applyFont="1" applyBorder="1" applyAlignment="1" applyProtection="1">
      <alignment horizontal="center" vertical="center"/>
    </xf>
    <xf numFmtId="0" fontId="33" fillId="0" borderId="2" xfId="0" applyFont="1" applyBorder="1" applyAlignment="1" applyProtection="1">
      <alignment horizontal="center" vertical="center"/>
    </xf>
    <xf numFmtId="0" fontId="0" fillId="0" borderId="68" xfId="0" applyFont="1" applyBorder="1" applyAlignment="1" applyProtection="1">
      <alignment horizontal="center" vertical="center" textRotation="90"/>
      <protection locked="0"/>
    </xf>
    <xf numFmtId="0" fontId="0" fillId="0" borderId="2" xfId="0" applyFont="1" applyBorder="1" applyAlignment="1" applyProtection="1">
      <alignment horizontal="center" vertical="center" textRotation="90"/>
      <protection locked="0"/>
    </xf>
    <xf numFmtId="0" fontId="4" fillId="3" borderId="4" xfId="0" applyFont="1" applyFill="1" applyBorder="1" applyAlignment="1" applyProtection="1">
      <alignment horizontal="center" vertical="center" textRotation="90"/>
      <protection locked="0"/>
    </xf>
    <xf numFmtId="0" fontId="4" fillId="0" borderId="4" xfId="0" applyFont="1" applyBorder="1" applyAlignment="1" applyProtection="1">
      <alignment horizontal="center" vertical="center" textRotation="90"/>
      <protection locked="0"/>
    </xf>
    <xf numFmtId="0" fontId="33" fillId="0" borderId="68" xfId="0" applyFont="1" applyBorder="1" applyAlignment="1" applyProtection="1">
      <alignment horizontal="center" vertical="center"/>
    </xf>
    <xf numFmtId="0" fontId="33" fillId="3" borderId="68" xfId="0" applyFont="1" applyFill="1" applyBorder="1" applyAlignment="1" applyProtection="1">
      <alignment horizontal="center" vertical="center" textRotation="90"/>
      <protection locked="0"/>
    </xf>
    <xf numFmtId="0" fontId="33" fillId="0" borderId="68" xfId="0" applyFont="1" applyBorder="1" applyAlignment="1" applyProtection="1">
      <alignment horizontal="center" vertical="center" textRotation="90"/>
      <protection locked="0"/>
    </xf>
    <xf numFmtId="9" fontId="33" fillId="17" borderId="68" xfId="0" applyNumberFormat="1" applyFont="1" applyFill="1" applyBorder="1" applyAlignment="1" applyProtection="1">
      <alignment horizontal="center" vertical="center"/>
      <protection hidden="1"/>
    </xf>
    <xf numFmtId="0" fontId="4" fillId="0" borderId="68" xfId="0" applyFont="1" applyBorder="1" applyAlignment="1" applyProtection="1">
      <alignment horizontal="justify" vertical="top" wrapText="1"/>
      <protection locked="0"/>
    </xf>
    <xf numFmtId="0" fontId="0" fillId="0" borderId="2" xfId="0" applyFont="1" applyFill="1" applyBorder="1" applyAlignment="1" applyProtection="1">
      <alignment horizontal="center" vertical="center" textRotation="90"/>
      <protection locked="0"/>
    </xf>
    <xf numFmtId="0" fontId="63" fillId="0" borderId="2" xfId="0" applyFont="1" applyBorder="1" applyAlignment="1" applyProtection="1">
      <alignment horizontal="center" vertical="center"/>
    </xf>
    <xf numFmtId="0" fontId="57" fillId="16" borderId="65" xfId="0" applyFont="1" applyFill="1" applyBorder="1" applyAlignment="1">
      <alignment horizontal="center" vertical="center" textRotation="90"/>
    </xf>
    <xf numFmtId="9" fontId="0" fillId="17" borderId="68" xfId="0" applyNumberFormat="1" applyFont="1" applyFill="1" applyBorder="1" applyAlignment="1" applyProtection="1">
      <alignment horizontal="center" vertical="center"/>
      <protection hidden="1"/>
    </xf>
    <xf numFmtId="164" fontId="0" fillId="0" borderId="68" xfId="1" applyNumberFormat="1" applyFont="1" applyBorder="1" applyAlignment="1">
      <alignment horizontal="center" vertical="top"/>
    </xf>
    <xf numFmtId="0" fontId="0" fillId="0" borderId="67" xfId="0" applyFont="1" applyBorder="1" applyAlignment="1" applyProtection="1">
      <alignment horizontal="center" vertical="center" textRotation="90"/>
      <protection locked="0"/>
    </xf>
    <xf numFmtId="0" fontId="0" fillId="0" borderId="68" xfId="0" applyFont="1" applyBorder="1" applyAlignment="1" applyProtection="1">
      <alignment horizontal="center" vertical="top" wrapText="1"/>
      <protection locked="0"/>
    </xf>
    <xf numFmtId="0" fontId="0" fillId="0" borderId="69" xfId="0" applyFont="1" applyBorder="1" applyAlignment="1" applyProtection="1">
      <alignment horizontal="center" vertical="center"/>
      <protection locked="0"/>
    </xf>
    <xf numFmtId="164" fontId="0" fillId="0" borderId="2" xfId="1" applyNumberFormat="1" applyFont="1" applyBorder="1" applyAlignment="1">
      <alignment horizontal="center" vertical="top"/>
    </xf>
    <xf numFmtId="0" fontId="0" fillId="0" borderId="3" xfId="0" applyFont="1" applyBorder="1" applyAlignment="1" applyProtection="1">
      <alignment horizontal="center" vertical="center" textRotation="90"/>
      <protection locked="0"/>
    </xf>
    <xf numFmtId="14" fontId="0" fillId="0" borderId="2" xfId="0" applyNumberFormat="1" applyFont="1" applyBorder="1" applyAlignment="1" applyProtection="1">
      <alignment horizontal="center" vertical="top"/>
      <protection locked="0"/>
    </xf>
    <xf numFmtId="0" fontId="0" fillId="0" borderId="2" xfId="0" applyFont="1" applyBorder="1" applyAlignment="1" applyProtection="1">
      <alignment horizontal="center" vertical="top" wrapText="1"/>
      <protection locked="0"/>
    </xf>
    <xf numFmtId="0" fontId="0" fillId="0" borderId="71" xfId="0" applyFont="1" applyBorder="1" applyAlignment="1" applyProtection="1">
      <alignment horizontal="center" vertical="center"/>
      <protection locked="0"/>
    </xf>
    <xf numFmtId="0" fontId="0" fillId="3" borderId="0" xfId="0" applyFont="1" applyFill="1"/>
    <xf numFmtId="0" fontId="0" fillId="0" borderId="0" xfId="0" applyFont="1"/>
    <xf numFmtId="9" fontId="0" fillId="17" borderId="2" xfId="0" applyNumberFormat="1" applyFont="1" applyFill="1" applyBorder="1" applyAlignment="1" applyProtection="1">
      <alignment horizontal="center" vertical="center"/>
      <protection hidden="1"/>
    </xf>
    <xf numFmtId="0" fontId="0" fillId="0" borderId="74" xfId="0" applyFont="1" applyBorder="1" applyAlignment="1" applyProtection="1">
      <alignment horizontal="center" vertical="center" textRotation="90"/>
      <protection locked="0"/>
    </xf>
    <xf numFmtId="9" fontId="0" fillId="17" borderId="74" xfId="0" applyNumberFormat="1" applyFont="1" applyFill="1" applyBorder="1" applyAlignment="1" applyProtection="1">
      <alignment horizontal="center" vertical="center"/>
      <protection hidden="1"/>
    </xf>
    <xf numFmtId="164" fontId="0" fillId="0" borderId="74" xfId="1" applyNumberFormat="1" applyFont="1" applyBorder="1" applyAlignment="1">
      <alignment horizontal="center" vertical="top"/>
    </xf>
    <xf numFmtId="14" fontId="0" fillId="0" borderId="74" xfId="0" applyNumberFormat="1" applyFont="1" applyBorder="1" applyAlignment="1" applyProtection="1">
      <alignment horizontal="center" vertical="top"/>
      <protection locked="0"/>
    </xf>
    <xf numFmtId="0" fontId="0" fillId="0" borderId="74" xfId="0" applyFont="1" applyBorder="1" applyAlignment="1" applyProtection="1">
      <alignment horizontal="center" vertical="top" wrapText="1"/>
      <protection locked="0"/>
    </xf>
    <xf numFmtId="0" fontId="0" fillId="0" borderId="75" xfId="0" applyFont="1" applyBorder="1" applyAlignment="1" applyProtection="1">
      <alignment horizontal="center" vertical="center"/>
      <protection locked="0"/>
    </xf>
    <xf numFmtId="0" fontId="0" fillId="0" borderId="68" xfId="0" applyFont="1" applyFill="1" applyBorder="1" applyAlignment="1" applyProtection="1">
      <alignment horizontal="center" vertical="center" textRotation="90"/>
      <protection locked="0"/>
    </xf>
    <xf numFmtId="0" fontId="0" fillId="0" borderId="67" xfId="0" applyFont="1" applyBorder="1" applyAlignment="1" applyProtection="1">
      <alignment horizontal="center" vertical="top" textRotation="90"/>
      <protection locked="0"/>
    </xf>
    <xf numFmtId="0" fontId="0" fillId="0" borderId="3"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xf>
    <xf numFmtId="0" fontId="0" fillId="0" borderId="2" xfId="0" applyFont="1" applyBorder="1" applyAlignment="1" applyProtection="1">
      <alignment horizontal="justify" vertical="top"/>
      <protection locked="0"/>
    </xf>
    <xf numFmtId="0" fontId="0" fillId="0" borderId="2" xfId="0" applyFont="1" applyBorder="1" applyAlignment="1" applyProtection="1">
      <alignment horizontal="center" vertical="top" textRotation="90"/>
      <protection locked="0"/>
    </xf>
    <xf numFmtId="0" fontId="0" fillId="0" borderId="2" xfId="0" applyFont="1" applyBorder="1" applyAlignment="1" applyProtection="1">
      <alignment horizontal="center" vertical="top"/>
      <protection locked="0"/>
    </xf>
    <xf numFmtId="0" fontId="0" fillId="0" borderId="71" xfId="0" applyFont="1" applyBorder="1" applyAlignment="1" applyProtection="1">
      <alignment horizontal="center" vertical="top"/>
      <protection locked="0"/>
    </xf>
    <xf numFmtId="0" fontId="4" fillId="0" borderId="2" xfId="0" applyFont="1" applyBorder="1" applyAlignment="1" applyProtection="1">
      <alignment horizontal="justify" vertical="top" wrapText="1"/>
      <protection locked="0"/>
    </xf>
    <xf numFmtId="0" fontId="0" fillId="0" borderId="74" xfId="0" applyFont="1" applyBorder="1" applyAlignment="1" applyProtection="1">
      <alignment horizontal="center" vertical="top"/>
    </xf>
    <xf numFmtId="0" fontId="4" fillId="0" borderId="74" xfId="0" applyFont="1" applyBorder="1" applyAlignment="1" applyProtection="1">
      <alignment horizontal="justify" vertical="top" wrapText="1"/>
      <protection locked="0"/>
    </xf>
    <xf numFmtId="0" fontId="0" fillId="0" borderId="74" xfId="0" applyFont="1" applyBorder="1" applyAlignment="1" applyProtection="1">
      <alignment horizontal="center" vertical="top" textRotation="90"/>
      <protection locked="0"/>
    </xf>
    <xf numFmtId="0" fontId="0" fillId="0" borderId="74" xfId="0" applyFont="1" applyBorder="1" applyAlignment="1" applyProtection="1">
      <alignment horizontal="center" vertical="top"/>
      <protection locked="0"/>
    </xf>
    <xf numFmtId="0" fontId="0" fillId="0" borderId="75" xfId="0" applyFont="1" applyBorder="1" applyAlignment="1" applyProtection="1">
      <alignment horizontal="center" vertical="top"/>
      <protection locked="0"/>
    </xf>
    <xf numFmtId="0" fontId="33" fillId="3" borderId="77" xfId="0" applyFont="1" applyFill="1" applyBorder="1" applyAlignment="1">
      <alignment vertical="center" wrapText="1"/>
    </xf>
    <xf numFmtId="164" fontId="0" fillId="0" borderId="68" xfId="1" applyNumberFormat="1" applyFont="1" applyBorder="1" applyAlignment="1">
      <alignment horizontal="center" vertical="center"/>
    </xf>
    <xf numFmtId="0" fontId="0" fillId="0" borderId="68" xfId="0" applyFont="1" applyBorder="1" applyAlignment="1" applyProtection="1">
      <alignment horizontal="center" vertical="center" wrapText="1"/>
      <protection locked="0"/>
    </xf>
    <xf numFmtId="0" fontId="33" fillId="3" borderId="65" xfId="0" applyFont="1" applyFill="1" applyBorder="1" applyAlignment="1">
      <alignment vertical="center" wrapText="1"/>
    </xf>
    <xf numFmtId="164" fontId="0" fillId="0" borderId="2" xfId="1" applyNumberFormat="1" applyFont="1" applyBorder="1" applyAlignment="1">
      <alignment horizontal="center" vertical="center"/>
    </xf>
    <xf numFmtId="0" fontId="0" fillId="0" borderId="2" xfId="0" applyFont="1" applyBorder="1" applyAlignment="1" applyProtection="1">
      <alignment horizontal="center" vertical="center" wrapText="1"/>
      <protection locked="0"/>
    </xf>
    <xf numFmtId="0" fontId="0" fillId="0" borderId="2" xfId="0" applyFont="1" applyBorder="1" applyAlignment="1" applyProtection="1">
      <alignment horizontal="center" vertical="center"/>
    </xf>
    <xf numFmtId="0" fontId="0" fillId="0" borderId="2" xfId="0" applyFont="1" applyBorder="1" applyAlignment="1" applyProtection="1">
      <alignment horizontal="justify" vertical="center"/>
      <protection locked="0"/>
    </xf>
    <xf numFmtId="0" fontId="0" fillId="0" borderId="2" xfId="0" applyFont="1" applyBorder="1" applyAlignment="1" applyProtection="1">
      <alignment horizontal="center" vertical="center"/>
      <protection locked="0"/>
    </xf>
    <xf numFmtId="0" fontId="4" fillId="0" borderId="2" xfId="0" applyFont="1" applyBorder="1" applyAlignment="1" applyProtection="1">
      <alignment horizontal="justify" vertical="center" wrapText="1"/>
      <protection locked="0"/>
    </xf>
    <xf numFmtId="0" fontId="0" fillId="0" borderId="74" xfId="0" applyFont="1" applyBorder="1" applyAlignment="1" applyProtection="1">
      <alignment horizontal="center" vertical="center"/>
    </xf>
    <xf numFmtId="0" fontId="4" fillId="0" borderId="74" xfId="0" applyFont="1" applyBorder="1" applyAlignment="1" applyProtection="1">
      <alignment horizontal="justify" vertical="center" wrapText="1"/>
      <protection locked="0"/>
    </xf>
    <xf numFmtId="164" fontId="0" fillId="0" borderId="74" xfId="1" applyNumberFormat="1" applyFont="1" applyBorder="1" applyAlignment="1">
      <alignment horizontal="center" vertical="center"/>
    </xf>
    <xf numFmtId="0" fontId="0" fillId="0" borderId="74" xfId="0" applyFont="1" applyBorder="1" applyAlignment="1" applyProtection="1">
      <alignment horizontal="center" vertical="center" wrapText="1"/>
      <protection locked="0"/>
    </xf>
    <xf numFmtId="0" fontId="0" fillId="0" borderId="74" xfId="0" applyFont="1" applyBorder="1" applyAlignment="1" applyProtection="1">
      <alignment horizontal="center" vertical="center"/>
      <protection locked="0"/>
    </xf>
    <xf numFmtId="0" fontId="63" fillId="0" borderId="68" xfId="0" applyFont="1" applyBorder="1" applyAlignment="1" applyProtection="1">
      <alignment horizontal="center" vertical="center"/>
    </xf>
    <xf numFmtId="0" fontId="33" fillId="0" borderId="77" xfId="0" applyFont="1" applyFill="1" applyBorder="1" applyAlignment="1">
      <alignment horizontal="left" vertical="top" wrapText="1"/>
    </xf>
    <xf numFmtId="0" fontId="33" fillId="0" borderId="68" xfId="0" applyFont="1" applyBorder="1" applyAlignment="1" applyProtection="1">
      <alignment horizontal="left" vertical="top" wrapText="1"/>
      <protection locked="0"/>
    </xf>
    <xf numFmtId="0" fontId="33" fillId="3" borderId="23" xfId="0" applyFont="1" applyFill="1" applyBorder="1" applyAlignment="1">
      <alignment horizontal="center" vertical="center" wrapText="1"/>
    </xf>
    <xf numFmtId="0" fontId="4" fillId="0" borderId="2" xfId="0" applyFont="1" applyBorder="1" applyAlignment="1" applyProtection="1">
      <alignment horizontal="center" vertical="center" wrapText="1"/>
      <protection locked="0"/>
    </xf>
    <xf numFmtId="0" fontId="0" fillId="0" borderId="68" xfId="0" applyFont="1" applyBorder="1" applyAlignment="1" applyProtection="1">
      <alignment horizontal="center" vertical="top"/>
    </xf>
    <xf numFmtId="0" fontId="0" fillId="0" borderId="68" xfId="0" applyFont="1" applyBorder="1" applyAlignment="1" applyProtection="1">
      <alignment horizontal="center" vertical="top" textRotation="90"/>
      <protection locked="0"/>
    </xf>
    <xf numFmtId="0" fontId="0" fillId="0" borderId="68" xfId="0" applyFont="1" applyBorder="1" applyAlignment="1" applyProtection="1">
      <alignment horizontal="center" vertical="top"/>
      <protection locked="0"/>
    </xf>
    <xf numFmtId="0" fontId="0" fillId="0" borderId="69" xfId="0" applyFont="1" applyBorder="1" applyAlignment="1" applyProtection="1">
      <alignment horizontal="center" vertical="top"/>
      <protection locked="0"/>
    </xf>
    <xf numFmtId="0" fontId="0" fillId="17" borderId="74"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center"/>
      <protection hidden="1"/>
    </xf>
    <xf numFmtId="0" fontId="33" fillId="17" borderId="68" xfId="0" applyFont="1" applyFill="1" applyBorder="1" applyAlignment="1" applyProtection="1">
      <alignment horizontal="center" vertical="center"/>
      <protection hidden="1"/>
    </xf>
    <xf numFmtId="0" fontId="33" fillId="17" borderId="2" xfId="0" applyFont="1" applyFill="1" applyBorder="1" applyAlignment="1" applyProtection="1">
      <alignment horizontal="center" vertical="center"/>
      <protection hidden="1"/>
    </xf>
    <xf numFmtId="0" fontId="0" fillId="17" borderId="68" xfId="0" applyFont="1" applyFill="1" applyBorder="1" applyAlignment="1" applyProtection="1">
      <alignment horizontal="center" vertical="center"/>
      <protection hidden="1"/>
    </xf>
    <xf numFmtId="0" fontId="0" fillId="17" borderId="2" xfId="0" applyFont="1" applyFill="1" applyBorder="1" applyAlignment="1" applyProtection="1">
      <alignment horizontal="center" vertical="top"/>
      <protection hidden="1"/>
    </xf>
    <xf numFmtId="0" fontId="0" fillId="17" borderId="74" xfId="0" applyFont="1" applyFill="1" applyBorder="1" applyAlignment="1" applyProtection="1">
      <alignment horizontal="center" vertical="top"/>
      <protection hidden="1"/>
    </xf>
    <xf numFmtId="0" fontId="0" fillId="17" borderId="68" xfId="0" applyFont="1" applyFill="1" applyBorder="1" applyAlignment="1" applyProtection="1">
      <alignment horizontal="center" vertical="top"/>
      <protection hidden="1"/>
    </xf>
    <xf numFmtId="0" fontId="59" fillId="17" borderId="2" xfId="0" applyFont="1" applyFill="1" applyBorder="1" applyAlignment="1" applyProtection="1">
      <alignment horizontal="center" vertical="center" textRotation="90" wrapText="1"/>
      <protection hidden="1"/>
    </xf>
    <xf numFmtId="9" fontId="0" fillId="17" borderId="3" xfId="0" applyNumberFormat="1" applyFont="1" applyFill="1" applyBorder="1" applyAlignment="1" applyProtection="1">
      <alignment horizontal="center" vertical="center"/>
      <protection hidden="1"/>
    </xf>
    <xf numFmtId="0" fontId="59" fillId="17" borderId="2" xfId="0" applyFont="1" applyFill="1" applyBorder="1" applyAlignment="1" applyProtection="1">
      <alignment horizontal="center" vertical="center" textRotation="90"/>
      <protection hidden="1"/>
    </xf>
    <xf numFmtId="0" fontId="59" fillId="17" borderId="74" xfId="0" applyFont="1" applyFill="1" applyBorder="1" applyAlignment="1" applyProtection="1">
      <alignment horizontal="center" vertical="center" textRotation="90" wrapText="1"/>
      <protection hidden="1"/>
    </xf>
    <xf numFmtId="0" fontId="59" fillId="17" borderId="74" xfId="0" applyFont="1" applyFill="1" applyBorder="1" applyAlignment="1" applyProtection="1">
      <alignment horizontal="center" vertical="center" textRotation="90"/>
      <protection hidden="1"/>
    </xf>
    <xf numFmtId="0" fontId="59" fillId="17" borderId="68" xfId="0" applyFont="1" applyFill="1" applyBorder="1" applyAlignment="1" applyProtection="1">
      <alignment horizontal="center" vertical="center" textRotation="90" wrapText="1"/>
      <protection hidden="1"/>
    </xf>
    <xf numFmtId="9" fontId="0" fillId="17" borderId="67" xfId="0" applyNumberFormat="1" applyFont="1" applyFill="1" applyBorder="1" applyAlignment="1" applyProtection="1">
      <alignment horizontal="center" vertical="center"/>
      <protection hidden="1"/>
    </xf>
    <xf numFmtId="0" fontId="59" fillId="17" borderId="68" xfId="0" applyFont="1" applyFill="1" applyBorder="1" applyAlignment="1" applyProtection="1">
      <alignment horizontal="center" vertical="center" textRotation="90"/>
      <protection hidden="1"/>
    </xf>
    <xf numFmtId="0" fontId="59" fillId="17" borderId="2" xfId="0" applyFont="1" applyFill="1" applyBorder="1" applyAlignment="1" applyProtection="1">
      <alignment horizontal="center" vertical="top" textRotation="90" wrapText="1"/>
      <protection hidden="1"/>
    </xf>
    <xf numFmtId="9" fontId="0" fillId="17" borderId="3" xfId="0" applyNumberFormat="1" applyFont="1" applyFill="1" applyBorder="1" applyAlignment="1" applyProtection="1">
      <alignment horizontal="center" vertical="top"/>
      <protection hidden="1"/>
    </xf>
    <xf numFmtId="0" fontId="59" fillId="17" borderId="2" xfId="0" applyFont="1" applyFill="1" applyBorder="1" applyAlignment="1" applyProtection="1">
      <alignment horizontal="center" vertical="top" textRotation="90"/>
      <protection hidden="1"/>
    </xf>
    <xf numFmtId="0" fontId="59" fillId="17" borderId="74" xfId="0" applyFont="1" applyFill="1" applyBorder="1" applyAlignment="1" applyProtection="1">
      <alignment horizontal="center" vertical="top" textRotation="90" wrapText="1"/>
      <protection hidden="1"/>
    </xf>
    <xf numFmtId="9" fontId="0" fillId="17" borderId="74" xfId="0" applyNumberFormat="1" applyFont="1" applyFill="1" applyBorder="1" applyAlignment="1" applyProtection="1">
      <alignment horizontal="center" vertical="top"/>
      <protection hidden="1"/>
    </xf>
    <xf numFmtId="0" fontId="59" fillId="17" borderId="74" xfId="0" applyFont="1" applyFill="1" applyBorder="1" applyAlignment="1" applyProtection="1">
      <alignment horizontal="center" vertical="top" textRotation="90"/>
      <protection hidden="1"/>
    </xf>
    <xf numFmtId="0" fontId="59" fillId="17" borderId="68" xfId="0" applyFont="1" applyFill="1" applyBorder="1" applyAlignment="1" applyProtection="1">
      <alignment horizontal="center" vertical="top" textRotation="90" wrapText="1"/>
      <protection hidden="1"/>
    </xf>
    <xf numFmtId="9" fontId="0" fillId="17" borderId="67" xfId="0" applyNumberFormat="1" applyFont="1" applyFill="1" applyBorder="1" applyAlignment="1" applyProtection="1">
      <alignment horizontal="center" vertical="top"/>
      <protection hidden="1"/>
    </xf>
    <xf numFmtId="0" fontId="59" fillId="17" borderId="68" xfId="0" applyFont="1" applyFill="1" applyBorder="1" applyAlignment="1" applyProtection="1">
      <alignment horizontal="center" vertical="top" textRotation="90"/>
      <protection hidden="1"/>
    </xf>
    <xf numFmtId="9" fontId="33" fillId="17" borderId="2" xfId="0" applyNumberFormat="1" applyFont="1" applyFill="1" applyBorder="1" applyAlignment="1" applyProtection="1">
      <alignment horizontal="center" vertical="center"/>
      <protection hidden="1"/>
    </xf>
    <xf numFmtId="9" fontId="0" fillId="17" borderId="2" xfId="0" applyNumberFormat="1" applyFont="1" applyFill="1" applyBorder="1" applyAlignment="1" applyProtection="1">
      <alignment horizontal="center" vertical="top"/>
      <protection hidden="1"/>
    </xf>
    <xf numFmtId="9" fontId="0" fillId="17" borderId="68" xfId="0" applyNumberFormat="1" applyFont="1" applyFill="1" applyBorder="1" applyAlignment="1" applyProtection="1">
      <alignment horizontal="center" vertical="top"/>
      <protection hidden="1"/>
    </xf>
    <xf numFmtId="0" fontId="55" fillId="3" borderId="14" xfId="0" applyFont="1" applyFill="1" applyBorder="1" applyAlignment="1">
      <alignment vertical="center"/>
    </xf>
    <xf numFmtId="0" fontId="55" fillId="3" borderId="8" xfId="0" applyFont="1" applyFill="1" applyBorder="1" applyAlignment="1">
      <alignment vertical="center"/>
    </xf>
    <xf numFmtId="0" fontId="55" fillId="3" borderId="13" xfId="0" applyFont="1" applyFill="1" applyBorder="1" applyAlignment="1">
      <alignment vertical="center"/>
    </xf>
    <xf numFmtId="0" fontId="55" fillId="3" borderId="12" xfId="0" applyFont="1" applyFill="1" applyBorder="1" applyAlignment="1">
      <alignment vertical="center"/>
    </xf>
    <xf numFmtId="14" fontId="0" fillId="0" borderId="94" xfId="0" applyNumberFormat="1" applyFont="1" applyBorder="1" applyAlignment="1" applyProtection="1">
      <alignment horizontal="center" vertical="center"/>
      <protection locked="0"/>
    </xf>
    <xf numFmtId="14" fontId="0" fillId="0" borderId="108" xfId="0" applyNumberFormat="1" applyFont="1" applyBorder="1" applyAlignment="1" applyProtection="1">
      <alignment horizontal="center" vertical="center"/>
      <protection locked="0"/>
    </xf>
    <xf numFmtId="14" fontId="0" fillId="0" borderId="109" xfId="0" applyNumberFormat="1" applyFont="1" applyBorder="1" applyAlignment="1" applyProtection="1">
      <alignment horizontal="center" vertical="center"/>
      <protection locked="0"/>
    </xf>
    <xf numFmtId="14" fontId="0" fillId="0" borderId="108" xfId="0" applyNumberFormat="1" applyFont="1" applyBorder="1" applyAlignment="1" applyProtection="1">
      <alignment horizontal="center" vertical="top"/>
      <protection locked="0"/>
    </xf>
    <xf numFmtId="14" fontId="0" fillId="0" borderId="109" xfId="0" applyNumberFormat="1" applyFont="1" applyBorder="1" applyAlignment="1" applyProtection="1">
      <alignment horizontal="center" vertical="top"/>
      <protection locked="0"/>
    </xf>
    <xf numFmtId="14" fontId="0" fillId="0" borderId="94" xfId="0" applyNumberFormat="1" applyFont="1" applyBorder="1" applyAlignment="1" applyProtection="1">
      <alignment horizontal="center" vertical="top"/>
      <protection locked="0"/>
    </xf>
    <xf numFmtId="0" fontId="0" fillId="3" borderId="9" xfId="0" applyFont="1" applyFill="1" applyBorder="1" applyAlignment="1">
      <alignment horizontal="center" vertical="center"/>
    </xf>
    <xf numFmtId="0" fontId="0" fillId="3" borderId="0" xfId="0" applyFont="1" applyFill="1" applyBorder="1" applyAlignment="1">
      <alignment horizontal="left" vertical="center"/>
    </xf>
    <xf numFmtId="0" fontId="0" fillId="3" borderId="0" xfId="0" applyFont="1" applyFill="1" applyBorder="1" applyAlignment="1">
      <alignment horizontal="center" vertical="center"/>
    </xf>
    <xf numFmtId="0" fontId="0" fillId="3" borderId="0" xfId="0" applyFont="1" applyFill="1" applyBorder="1"/>
    <xf numFmtId="0" fontId="0" fillId="3" borderId="0" xfId="0" applyFont="1" applyFill="1" applyBorder="1" applyAlignment="1">
      <alignment horizontal="center"/>
    </xf>
    <xf numFmtId="0" fontId="0" fillId="3" borderId="10" xfId="0" applyFont="1" applyFill="1" applyBorder="1"/>
    <xf numFmtId="0" fontId="59" fillId="3" borderId="0" xfId="0" applyFont="1" applyFill="1" applyAlignment="1">
      <alignment horizontal="center" vertical="center"/>
    </xf>
    <xf numFmtId="0" fontId="59" fillId="2" borderId="0" xfId="0" applyFont="1" applyFill="1" applyAlignment="1">
      <alignment horizontal="center" vertical="center"/>
    </xf>
    <xf numFmtId="164" fontId="0" fillId="9" borderId="2" xfId="1" applyNumberFormat="1" applyFont="1" applyFill="1" applyBorder="1" applyAlignment="1">
      <alignment horizontal="center" vertical="top"/>
    </xf>
    <xf numFmtId="0" fontId="0" fillId="0" borderId="73" xfId="0" applyFont="1" applyBorder="1" applyAlignment="1" applyProtection="1">
      <alignment horizontal="center" vertical="top" textRotation="90"/>
      <protection locked="0"/>
    </xf>
    <xf numFmtId="0" fontId="33" fillId="3" borderId="77" xfId="0" applyFont="1" applyFill="1" applyBorder="1" applyAlignment="1">
      <alignment horizontal="left" vertical="center" wrapText="1"/>
    </xf>
    <xf numFmtId="0" fontId="0" fillId="3" borderId="68" xfId="0" applyFont="1" applyFill="1" applyBorder="1" applyAlignment="1" applyProtection="1">
      <alignment horizontal="center" vertical="top" wrapText="1"/>
      <protection locked="0"/>
    </xf>
    <xf numFmtId="0" fontId="33" fillId="3" borderId="23" xfId="0" applyFont="1" applyFill="1" applyBorder="1" applyAlignment="1">
      <alignment horizontal="center" vertical="top" wrapText="1"/>
    </xf>
    <xf numFmtId="0" fontId="0" fillId="3" borderId="74" xfId="0" applyFont="1" applyFill="1" applyBorder="1" applyAlignment="1" applyProtection="1">
      <alignment horizontal="center" vertical="top" wrapText="1"/>
      <protection locked="0"/>
    </xf>
    <xf numFmtId="0" fontId="0" fillId="3" borderId="74" xfId="0" applyFont="1" applyFill="1" applyBorder="1" applyAlignment="1" applyProtection="1">
      <alignment horizontal="center" vertical="top"/>
      <protection locked="0"/>
    </xf>
    <xf numFmtId="0" fontId="33" fillId="3" borderId="78" xfId="0" applyFont="1" applyFill="1" applyBorder="1" applyAlignment="1">
      <alignment horizontal="left" vertical="top" wrapText="1"/>
    </xf>
    <xf numFmtId="0" fontId="33" fillId="3" borderId="78" xfId="0" applyFont="1" applyFill="1" applyBorder="1" applyAlignment="1">
      <alignment horizontal="center" vertical="center" wrapText="1"/>
    </xf>
    <xf numFmtId="0" fontId="0" fillId="0" borderId="87" xfId="0" applyFont="1" applyBorder="1" applyAlignment="1">
      <alignment horizontal="center" vertical="center"/>
    </xf>
    <xf numFmtId="0" fontId="59" fillId="0" borderId="0" xfId="0" applyFont="1" applyAlignment="1">
      <alignment horizontal="left" vertical="center"/>
    </xf>
    <xf numFmtId="0" fontId="0" fillId="0" borderId="0" xfId="0" applyFont="1" applyAlignment="1">
      <alignment horizontal="center" vertical="center"/>
    </xf>
    <xf numFmtId="0" fontId="0" fillId="0" borderId="0" xfId="0" applyFont="1" applyAlignment="1">
      <alignment horizontal="center"/>
    </xf>
    <xf numFmtId="0" fontId="57" fillId="16" borderId="110" xfId="0" applyFont="1" applyFill="1" applyBorder="1" applyAlignment="1">
      <alignment horizontal="center" vertical="center" wrapText="1"/>
    </xf>
    <xf numFmtId="0" fontId="33" fillId="0" borderId="5" xfId="0" applyFont="1" applyBorder="1" applyAlignment="1" applyProtection="1">
      <alignment vertical="center" wrapText="1"/>
      <protection locked="0"/>
    </xf>
    <xf numFmtId="0" fontId="33" fillId="0" borderId="73" xfId="0" applyFont="1" applyBorder="1" applyAlignment="1" applyProtection="1">
      <alignment vertical="center" wrapText="1"/>
      <protection locked="0"/>
    </xf>
    <xf numFmtId="0" fontId="59" fillId="17" borderId="5" xfId="0" applyFont="1" applyFill="1" applyBorder="1" applyAlignment="1" applyProtection="1">
      <alignment vertical="center" wrapText="1"/>
      <protection hidden="1"/>
    </xf>
    <xf numFmtId="0" fontId="59" fillId="17" borderId="73" xfId="0" applyFont="1" applyFill="1" applyBorder="1" applyAlignment="1" applyProtection="1">
      <alignment vertical="center" wrapText="1"/>
      <protection hidden="1"/>
    </xf>
    <xf numFmtId="9" fontId="0" fillId="17" borderId="5" xfId="0" applyNumberFormat="1" applyFont="1" applyFill="1" applyBorder="1" applyAlignment="1" applyProtection="1">
      <alignment vertical="center" wrapText="1"/>
      <protection hidden="1"/>
    </xf>
    <xf numFmtId="9" fontId="0" fillId="17" borderId="73" xfId="0" applyNumberFormat="1" applyFont="1" applyFill="1" applyBorder="1" applyAlignment="1" applyProtection="1">
      <alignment vertical="center" wrapText="1"/>
      <protection hidden="1"/>
    </xf>
    <xf numFmtId="9" fontId="0" fillId="0" borderId="5" xfId="0" applyNumberFormat="1" applyFont="1" applyBorder="1" applyAlignment="1" applyProtection="1">
      <alignment vertical="center" wrapText="1"/>
      <protection locked="0"/>
    </xf>
    <xf numFmtId="9" fontId="0" fillId="0" borderId="73" xfId="0" applyNumberFormat="1" applyFont="1" applyBorder="1" applyAlignment="1" applyProtection="1">
      <alignment vertical="center" wrapText="1"/>
      <protection locked="0"/>
    </xf>
    <xf numFmtId="9" fontId="0" fillId="0" borderId="5" xfId="0" applyNumberFormat="1" applyFont="1" applyBorder="1" applyAlignment="1" applyProtection="1">
      <alignment vertical="center" wrapText="1"/>
      <protection hidden="1"/>
    </xf>
    <xf numFmtId="9" fontId="0" fillId="0" borderId="73" xfId="0" applyNumberFormat="1" applyFont="1" applyBorder="1" applyAlignment="1" applyProtection="1">
      <alignment vertical="center" wrapText="1"/>
      <protection hidden="1"/>
    </xf>
    <xf numFmtId="0" fontId="59" fillId="17" borderId="5" xfId="0" applyFont="1" applyFill="1" applyBorder="1" applyAlignment="1" applyProtection="1">
      <alignment vertical="center"/>
      <protection hidden="1"/>
    </xf>
    <xf numFmtId="0" fontId="59" fillId="17" borderId="73" xfId="0" applyFont="1" applyFill="1" applyBorder="1" applyAlignment="1" applyProtection="1">
      <alignment vertical="center"/>
      <protection hidden="1"/>
    </xf>
    <xf numFmtId="0" fontId="66" fillId="13" borderId="9" xfId="0" applyFont="1" applyFill="1" applyBorder="1" applyAlignment="1" applyProtection="1">
      <alignment horizontal="center" vertical="center" wrapText="1" readingOrder="1"/>
      <protection hidden="1"/>
    </xf>
    <xf numFmtId="0" fontId="57" fillId="16" borderId="114" xfId="0" applyFont="1" applyFill="1" applyBorder="1" applyAlignment="1">
      <alignment horizontal="center" vertical="center" wrapText="1"/>
    </xf>
    <xf numFmtId="0" fontId="65" fillId="0" borderId="70" xfId="0" applyFont="1" applyBorder="1" applyAlignment="1" applyProtection="1">
      <alignment vertical="center" wrapText="1"/>
      <protection locked="0"/>
    </xf>
    <xf numFmtId="0" fontId="65" fillId="0" borderId="72" xfId="0" applyFont="1" applyBorder="1" applyAlignment="1" applyProtection="1">
      <alignment vertical="center" wrapText="1"/>
      <protection locked="0"/>
    </xf>
    <xf numFmtId="0" fontId="32" fillId="0" borderId="114" xfId="0" applyFont="1" applyBorder="1" applyAlignment="1" applyProtection="1">
      <alignment vertical="center" wrapText="1"/>
      <protection locked="0"/>
    </xf>
    <xf numFmtId="0" fontId="32" fillId="0" borderId="110" xfId="0" applyFont="1" applyBorder="1" applyAlignment="1" applyProtection="1">
      <alignment vertical="center" wrapText="1"/>
      <protection locked="0"/>
    </xf>
    <xf numFmtId="0" fontId="58" fillId="18" borderId="119" xfId="0" applyFont="1" applyFill="1" applyBorder="1" applyAlignment="1" applyProtection="1">
      <alignment vertical="center" wrapText="1"/>
      <protection locked="0"/>
    </xf>
    <xf numFmtId="0" fontId="58" fillId="18" borderId="120" xfId="0" applyFont="1" applyFill="1" applyBorder="1" applyAlignment="1" applyProtection="1">
      <alignment vertical="center" wrapText="1"/>
      <protection locked="0"/>
    </xf>
    <xf numFmtId="0" fontId="0" fillId="0" borderId="5" xfId="0" applyFont="1" applyBorder="1" applyAlignment="1" applyProtection="1">
      <alignment vertical="center"/>
      <protection locked="0"/>
    </xf>
    <xf numFmtId="0" fontId="0" fillId="0" borderId="73" xfId="0" applyFont="1" applyBorder="1" applyAlignment="1" applyProtection="1">
      <alignment vertical="center"/>
      <protection locked="0"/>
    </xf>
    <xf numFmtId="0" fontId="56" fillId="0" borderId="85" xfId="0" applyFont="1" applyBorder="1" applyAlignment="1" applyProtection="1">
      <alignment vertical="center"/>
    </xf>
    <xf numFmtId="0" fontId="56" fillId="0" borderId="86" xfId="0" applyFont="1" applyBorder="1" applyAlignment="1" applyProtection="1">
      <alignment vertical="center"/>
    </xf>
    <xf numFmtId="0" fontId="67" fillId="13" borderId="9" xfId="0" applyFont="1" applyFill="1" applyBorder="1" applyAlignment="1" applyProtection="1">
      <alignment horizontal="center" vertical="center" wrapText="1" readingOrder="1"/>
      <protection hidden="1"/>
    </xf>
    <xf numFmtId="0" fontId="66" fillId="11" borderId="7" xfId="0" applyFont="1" applyFill="1" applyBorder="1" applyAlignment="1" applyProtection="1">
      <alignment horizontal="center" vertical="center" wrapText="1" readingOrder="1"/>
      <protection hidden="1"/>
    </xf>
    <xf numFmtId="0" fontId="69" fillId="0" borderId="112" xfId="0" applyFont="1" applyBorder="1" applyAlignment="1" applyProtection="1">
      <alignment horizontal="center" vertical="center" wrapText="1"/>
      <protection locked="0"/>
    </xf>
    <xf numFmtId="0" fontId="70" fillId="0" borderId="23" xfId="0" applyFont="1" applyBorder="1" applyAlignment="1" applyProtection="1">
      <alignment horizontal="center" vertical="center" wrapText="1"/>
      <protection locked="0"/>
    </xf>
    <xf numFmtId="0" fontId="70" fillId="0" borderId="116" xfId="0" applyFont="1" applyBorder="1" applyAlignment="1" applyProtection="1">
      <alignment horizontal="center" vertical="center" wrapText="1"/>
      <protection locked="0"/>
    </xf>
    <xf numFmtId="0" fontId="70" fillId="0" borderId="117" xfId="0" applyFont="1" applyBorder="1" applyAlignment="1" applyProtection="1">
      <alignment horizontal="center" vertical="center"/>
      <protection locked="0"/>
    </xf>
    <xf numFmtId="0" fontId="71" fillId="17" borderId="112" xfId="0" applyFont="1" applyFill="1" applyBorder="1" applyAlignment="1" applyProtection="1">
      <alignment horizontal="center" vertical="center" wrapText="1"/>
      <protection hidden="1"/>
    </xf>
    <xf numFmtId="9" fontId="72" fillId="17" borderId="112" xfId="0" applyNumberFormat="1" applyFont="1" applyFill="1" applyBorder="1" applyAlignment="1" applyProtection="1">
      <alignment horizontal="center" vertical="center" wrapText="1"/>
      <protection hidden="1"/>
    </xf>
    <xf numFmtId="9" fontId="72" fillId="0" borderId="112" xfId="0" applyNumberFormat="1" applyFont="1" applyBorder="1" applyAlignment="1" applyProtection="1">
      <alignment horizontal="center" vertical="center" wrapText="1"/>
      <protection locked="0"/>
    </xf>
    <xf numFmtId="9" fontId="72" fillId="0" borderId="112" xfId="0" applyNumberFormat="1" applyFont="1" applyBorder="1" applyAlignment="1" applyProtection="1">
      <alignment horizontal="center" vertical="center" wrapText="1"/>
      <protection hidden="1"/>
    </xf>
    <xf numFmtId="0" fontId="71" fillId="17" borderId="67" xfId="0" applyFont="1" applyFill="1" applyBorder="1" applyAlignment="1" applyProtection="1">
      <alignment horizontal="center" vertical="center"/>
      <protection hidden="1"/>
    </xf>
    <xf numFmtId="0" fontId="68" fillId="0" borderId="68" xfId="0" applyFont="1" applyBorder="1" applyAlignment="1" applyProtection="1">
      <alignment horizontal="center" vertical="center"/>
    </xf>
    <xf numFmtId="0" fontId="70" fillId="0" borderId="68" xfId="0" applyFont="1" applyBorder="1" applyAlignment="1" applyProtection="1">
      <alignment horizontal="center" vertical="center" wrapText="1"/>
      <protection locked="0"/>
    </xf>
    <xf numFmtId="0" fontId="72" fillId="17" borderId="68" xfId="0" applyFont="1" applyFill="1" applyBorder="1" applyAlignment="1" applyProtection="1">
      <alignment horizontal="center" vertical="center"/>
      <protection hidden="1"/>
    </xf>
    <xf numFmtId="0" fontId="72" fillId="3" borderId="68" xfId="0" applyFont="1" applyFill="1" applyBorder="1" applyAlignment="1" applyProtection="1">
      <alignment horizontal="center" vertical="center" textRotation="90"/>
      <protection locked="0"/>
    </xf>
    <xf numFmtId="0" fontId="72" fillId="0" borderId="68" xfId="0" applyFont="1" applyBorder="1" applyAlignment="1" applyProtection="1">
      <alignment horizontal="center" vertical="center" textRotation="90"/>
      <protection locked="0"/>
    </xf>
    <xf numFmtId="9" fontId="72" fillId="17" borderId="68" xfId="0" applyNumberFormat="1" applyFont="1" applyFill="1" applyBorder="1" applyAlignment="1" applyProtection="1">
      <alignment horizontal="center" vertical="center"/>
      <protection hidden="1"/>
    </xf>
    <xf numFmtId="164" fontId="72" fillId="0" borderId="68" xfId="1" applyNumberFormat="1" applyFont="1" applyBorder="1" applyAlignment="1">
      <alignment horizontal="center" vertical="center"/>
    </xf>
    <xf numFmtId="0" fontId="71" fillId="17" borderId="68" xfId="0" applyFont="1" applyFill="1" applyBorder="1" applyAlignment="1" applyProtection="1">
      <alignment horizontal="center" vertical="center" textRotation="90" wrapText="1"/>
      <protection hidden="1"/>
    </xf>
    <xf numFmtId="9" fontId="72" fillId="17" borderId="67" xfId="0" applyNumberFormat="1" applyFont="1" applyFill="1" applyBorder="1" applyAlignment="1" applyProtection="1">
      <alignment horizontal="center" vertical="center"/>
      <protection hidden="1"/>
    </xf>
    <xf numFmtId="0" fontId="71" fillId="17" borderId="68" xfId="0" applyFont="1" applyFill="1" applyBorder="1" applyAlignment="1" applyProtection="1">
      <alignment horizontal="center" vertical="center" textRotation="90"/>
      <protection hidden="1"/>
    </xf>
    <xf numFmtId="0" fontId="72" fillId="0" borderId="67" xfId="0" applyFont="1" applyBorder="1" applyAlignment="1" applyProtection="1">
      <alignment horizontal="center" vertical="center" textRotation="90"/>
      <protection locked="0"/>
    </xf>
    <xf numFmtId="0" fontId="72" fillId="3" borderId="39" xfId="0" applyFont="1" applyFill="1" applyBorder="1" applyAlignment="1">
      <alignment horizontal="center" vertical="center" wrapText="1"/>
    </xf>
    <xf numFmtId="14" fontId="72" fillId="0" borderId="94" xfId="0" applyNumberFormat="1" applyFont="1" applyBorder="1" applyAlignment="1" applyProtection="1">
      <alignment horizontal="center" vertical="center"/>
      <protection locked="0"/>
    </xf>
    <xf numFmtId="14" fontId="70" fillId="0" borderId="23" xfId="0" applyNumberFormat="1" applyFont="1" applyBorder="1" applyAlignment="1" applyProtection="1">
      <alignment horizontal="center" vertical="center" wrapText="1"/>
      <protection locked="0"/>
    </xf>
    <xf numFmtId="0" fontId="72" fillId="0" borderId="69" xfId="0" applyFont="1" applyBorder="1" applyAlignment="1" applyProtection="1">
      <alignment horizontal="center" vertical="center"/>
      <protection locked="0"/>
    </xf>
    <xf numFmtId="0" fontId="72" fillId="3" borderId="0" xfId="0" applyFont="1" applyFill="1" applyAlignment="1">
      <alignment vertical="center"/>
    </xf>
    <xf numFmtId="0" fontId="72" fillId="0" borderId="0" xfId="0" applyFont="1" applyAlignment="1">
      <alignment vertical="center"/>
    </xf>
    <xf numFmtId="0" fontId="69" fillId="0" borderId="5" xfId="0" applyFont="1" applyBorder="1" applyAlignment="1" applyProtection="1">
      <alignment vertical="center" wrapText="1"/>
      <protection locked="0"/>
    </xf>
    <xf numFmtId="0" fontId="73" fillId="0" borderId="86" xfId="0" applyFont="1" applyBorder="1" applyAlignment="1">
      <alignment horizontal="justify" vertical="center" wrapText="1"/>
    </xf>
    <xf numFmtId="0" fontId="73" fillId="0" borderId="12" xfId="0" applyFont="1" applyBorder="1" applyAlignment="1">
      <alignment horizontal="justify" vertical="center" wrapText="1"/>
    </xf>
    <xf numFmtId="0" fontId="70" fillId="0" borderId="104" xfId="0" applyFont="1" applyBorder="1" applyAlignment="1" applyProtection="1">
      <alignment horizontal="center" vertical="center" wrapText="1"/>
      <protection locked="0"/>
    </xf>
    <xf numFmtId="0" fontId="70" fillId="0" borderId="102" xfId="0" applyFont="1" applyBorder="1" applyAlignment="1" applyProtection="1">
      <alignment horizontal="center" vertical="center"/>
      <protection locked="0"/>
    </xf>
    <xf numFmtId="9" fontId="72" fillId="0" borderId="5" xfId="0" applyNumberFormat="1" applyFont="1" applyBorder="1" applyAlignment="1" applyProtection="1">
      <alignment horizontal="center" vertical="center" wrapText="1"/>
      <protection locked="0"/>
    </xf>
    <xf numFmtId="9" fontId="72" fillId="0" borderId="5" xfId="0" applyNumberFormat="1" applyFont="1" applyBorder="1" applyAlignment="1" applyProtection="1">
      <alignment horizontal="center" vertical="center" wrapText="1"/>
      <protection hidden="1"/>
    </xf>
    <xf numFmtId="0" fontId="68" fillId="0" borderId="2" xfId="0" applyFont="1" applyBorder="1" applyAlignment="1" applyProtection="1">
      <alignment horizontal="center" vertical="center"/>
    </xf>
    <xf numFmtId="0" fontId="70" fillId="3" borderId="23" xfId="0" applyFont="1" applyFill="1" applyBorder="1" applyAlignment="1">
      <alignment horizontal="left" vertical="center" wrapText="1"/>
    </xf>
    <xf numFmtId="0" fontId="74" fillId="17" borderId="2" xfId="0" applyFont="1" applyFill="1" applyBorder="1" applyAlignment="1" applyProtection="1">
      <alignment horizontal="center" vertical="center"/>
      <protection hidden="1"/>
    </xf>
    <xf numFmtId="0" fontId="72" fillId="3" borderId="2" xfId="0" applyFont="1" applyFill="1" applyBorder="1" applyAlignment="1" applyProtection="1">
      <alignment horizontal="center" vertical="center" textRotation="90"/>
      <protection locked="0"/>
    </xf>
    <xf numFmtId="0" fontId="74" fillId="0" borderId="2" xfId="0" applyFont="1" applyBorder="1" applyAlignment="1" applyProtection="1">
      <alignment horizontal="center" vertical="center" textRotation="90"/>
      <protection locked="0"/>
    </xf>
    <xf numFmtId="9" fontId="74" fillId="17" borderId="2" xfId="0" applyNumberFormat="1" applyFont="1" applyFill="1" applyBorder="1" applyAlignment="1" applyProtection="1">
      <alignment horizontal="center" vertical="center"/>
      <protection hidden="1"/>
    </xf>
    <xf numFmtId="0" fontId="72" fillId="0" borderId="2" xfId="0" applyFont="1" applyBorder="1" applyAlignment="1" applyProtection="1">
      <alignment horizontal="center" vertical="center" textRotation="90"/>
      <protection locked="0"/>
    </xf>
    <xf numFmtId="0" fontId="71" fillId="17" borderId="2" xfId="0" applyFont="1" applyFill="1" applyBorder="1" applyAlignment="1" applyProtection="1">
      <alignment horizontal="center" vertical="center" textRotation="90" wrapText="1"/>
      <protection hidden="1"/>
    </xf>
    <xf numFmtId="9" fontId="72" fillId="17" borderId="3" xfId="0" applyNumberFormat="1" applyFont="1" applyFill="1" applyBorder="1" applyAlignment="1" applyProtection="1">
      <alignment horizontal="center" vertical="center"/>
      <protection hidden="1"/>
    </xf>
    <xf numFmtId="0" fontId="71" fillId="17" borderId="2" xfId="0" applyFont="1" applyFill="1" applyBorder="1" applyAlignment="1" applyProtection="1">
      <alignment horizontal="center" vertical="center" textRotation="90"/>
      <protection hidden="1"/>
    </xf>
    <xf numFmtId="0" fontId="72" fillId="0" borderId="23" xfId="0" applyFont="1" applyFill="1" applyBorder="1" applyAlignment="1">
      <alignment horizontal="center" vertical="center" wrapText="1"/>
    </xf>
    <xf numFmtId="0" fontId="72" fillId="3" borderId="81" xfId="0" applyFont="1" applyFill="1" applyBorder="1" applyAlignment="1">
      <alignment horizontal="center" vertical="center" wrapText="1"/>
    </xf>
    <xf numFmtId="14" fontId="72" fillId="0" borderId="108" xfId="0" applyNumberFormat="1" applyFont="1" applyBorder="1" applyAlignment="1" applyProtection="1">
      <alignment horizontal="center" vertical="center"/>
      <protection locked="0"/>
    </xf>
    <xf numFmtId="0" fontId="72" fillId="0" borderId="71" xfId="0" applyFont="1" applyBorder="1" applyAlignment="1" applyProtection="1">
      <alignment horizontal="center" vertical="center"/>
      <protection locked="0"/>
    </xf>
    <xf numFmtId="0" fontId="72" fillId="3" borderId="0" xfId="0" applyFont="1" applyFill="1"/>
    <xf numFmtId="0" fontId="72" fillId="0" borderId="0" xfId="0" applyFont="1"/>
    <xf numFmtId="0" fontId="73" fillId="0" borderId="111" xfId="0" applyFont="1" applyBorder="1" applyAlignment="1">
      <alignment horizontal="justify" vertical="center" wrapText="1"/>
    </xf>
    <xf numFmtId="0" fontId="73" fillId="0" borderId="37" xfId="0" applyFont="1" applyBorder="1" applyAlignment="1">
      <alignment horizontal="justify" vertical="center" wrapText="1"/>
    </xf>
    <xf numFmtId="0" fontId="72" fillId="3" borderId="23" xfId="0" applyFont="1" applyFill="1" applyBorder="1" applyAlignment="1">
      <alignment horizontal="left" vertical="center" wrapText="1"/>
    </xf>
    <xf numFmtId="0" fontId="72" fillId="17" borderId="2" xfId="0" applyFont="1" applyFill="1" applyBorder="1" applyAlignment="1" applyProtection="1">
      <alignment horizontal="center" vertical="center"/>
      <protection hidden="1"/>
    </xf>
    <xf numFmtId="9" fontId="72" fillId="17" borderId="2" xfId="0" applyNumberFormat="1" applyFont="1" applyFill="1" applyBorder="1" applyAlignment="1" applyProtection="1">
      <alignment horizontal="center" vertical="center"/>
      <protection hidden="1"/>
    </xf>
    <xf numFmtId="0" fontId="71" fillId="0" borderId="2" xfId="0" applyFont="1" applyBorder="1" applyAlignment="1" applyProtection="1">
      <alignment horizontal="center" vertical="center"/>
    </xf>
    <xf numFmtId="0" fontId="72" fillId="3" borderId="23" xfId="0" applyFont="1" applyFill="1" applyBorder="1" applyAlignment="1">
      <alignment horizontal="center" vertical="center" wrapText="1"/>
    </xf>
    <xf numFmtId="0" fontId="72" fillId="3" borderId="79" xfId="0" applyFont="1" applyFill="1" applyBorder="1" applyAlignment="1">
      <alignment horizontal="center" vertical="center" wrapText="1"/>
    </xf>
    <xf numFmtId="0" fontId="69" fillId="0" borderId="73" xfId="0" applyFont="1" applyBorder="1" applyAlignment="1" applyProtection="1">
      <alignment vertical="center" wrapText="1"/>
      <protection locked="0"/>
    </xf>
    <xf numFmtId="0" fontId="70" fillId="0" borderId="105" xfId="0" applyFont="1" applyBorder="1" applyAlignment="1" applyProtection="1">
      <alignment horizontal="center" vertical="center" wrapText="1"/>
      <protection locked="0"/>
    </xf>
    <xf numFmtId="0" fontId="70" fillId="0" borderId="103" xfId="0" applyFont="1" applyBorder="1" applyAlignment="1" applyProtection="1">
      <alignment horizontal="center" vertical="center"/>
      <protection locked="0"/>
    </xf>
    <xf numFmtId="9" fontId="72" fillId="0" borderId="73" xfId="0" applyNumberFormat="1" applyFont="1" applyBorder="1" applyAlignment="1" applyProtection="1">
      <alignment horizontal="center" vertical="center" wrapText="1"/>
      <protection locked="0"/>
    </xf>
    <xf numFmtId="9" fontId="72" fillId="0" borderId="73" xfId="0" applyNumberFormat="1" applyFont="1" applyBorder="1" applyAlignment="1" applyProtection="1">
      <alignment horizontal="center" vertical="center" wrapText="1"/>
      <protection hidden="1"/>
    </xf>
    <xf numFmtId="0" fontId="75" fillId="0" borderId="74" xfId="0" applyFont="1" applyBorder="1" applyAlignment="1" applyProtection="1">
      <alignment horizontal="center" vertical="center"/>
    </xf>
    <xf numFmtId="0" fontId="72" fillId="3" borderId="30" xfId="0" applyFont="1" applyFill="1" applyBorder="1" applyAlignment="1">
      <alignment horizontal="left" vertical="center" wrapText="1"/>
    </xf>
    <xf numFmtId="0" fontId="72" fillId="17" borderId="74" xfId="0" applyFont="1" applyFill="1" applyBorder="1" applyAlignment="1" applyProtection="1">
      <alignment horizontal="center" vertical="center"/>
      <protection hidden="1"/>
    </xf>
    <xf numFmtId="0" fontId="72" fillId="3" borderId="74" xfId="0" applyFont="1" applyFill="1" applyBorder="1" applyAlignment="1" applyProtection="1">
      <alignment horizontal="center" vertical="center" textRotation="90"/>
      <protection locked="0"/>
    </xf>
    <xf numFmtId="0" fontId="72" fillId="0" borderId="74" xfId="0" applyFont="1" applyBorder="1" applyAlignment="1" applyProtection="1">
      <alignment horizontal="center" vertical="center" textRotation="90"/>
      <protection locked="0"/>
    </xf>
    <xf numFmtId="9" fontId="72" fillId="17" borderId="74" xfId="0" applyNumberFormat="1" applyFont="1" applyFill="1" applyBorder="1" applyAlignment="1" applyProtection="1">
      <alignment horizontal="center" vertical="center"/>
      <protection hidden="1"/>
    </xf>
    <xf numFmtId="0" fontId="71" fillId="17" borderId="74" xfId="0" applyFont="1" applyFill="1" applyBorder="1" applyAlignment="1" applyProtection="1">
      <alignment horizontal="center" vertical="center" textRotation="90" wrapText="1"/>
      <protection hidden="1"/>
    </xf>
    <xf numFmtId="0" fontId="71" fillId="17" borderId="74" xfId="0" applyFont="1" applyFill="1" applyBorder="1" applyAlignment="1" applyProtection="1">
      <alignment horizontal="center" vertical="center" textRotation="90"/>
      <protection hidden="1"/>
    </xf>
    <xf numFmtId="0" fontId="72" fillId="3" borderId="80" xfId="0" applyFont="1" applyFill="1" applyBorder="1" applyAlignment="1">
      <alignment horizontal="center" vertical="center" wrapText="1"/>
    </xf>
    <xf numFmtId="0" fontId="72" fillId="3" borderId="83" xfId="0" applyFont="1" applyFill="1" applyBorder="1" applyAlignment="1">
      <alignment horizontal="center" vertical="center" wrapText="1"/>
    </xf>
    <xf numFmtId="14" fontId="72" fillId="0" borderId="109" xfId="0" applyNumberFormat="1" applyFont="1" applyBorder="1" applyAlignment="1" applyProtection="1">
      <alignment horizontal="center" vertical="center"/>
      <protection locked="0"/>
    </xf>
    <xf numFmtId="0" fontId="72" fillId="0" borderId="75" xfId="0" applyFont="1" applyBorder="1" applyAlignment="1" applyProtection="1">
      <alignment horizontal="center" vertical="center"/>
      <protection locked="0"/>
    </xf>
    <xf numFmtId="0" fontId="69" fillId="0" borderId="117" xfId="0" applyFont="1" applyBorder="1" applyAlignment="1" applyProtection="1">
      <alignment horizontal="center" vertical="center" wrapText="1"/>
      <protection locked="0"/>
    </xf>
    <xf numFmtId="0" fontId="73" fillId="0" borderId="113" xfId="0" applyFont="1" applyBorder="1" applyAlignment="1">
      <alignment horizontal="center" vertical="center" wrapText="1"/>
    </xf>
    <xf numFmtId="0" fontId="73" fillId="0" borderId="40" xfId="0" applyFont="1" applyBorder="1" applyAlignment="1">
      <alignment horizontal="center" vertical="center" wrapText="1"/>
    </xf>
    <xf numFmtId="0" fontId="70" fillId="0" borderId="67" xfId="0" applyFont="1" applyBorder="1" applyAlignment="1" applyProtection="1">
      <alignment horizontal="center" vertical="center" wrapText="1"/>
      <protection locked="0"/>
    </xf>
    <xf numFmtId="0" fontId="70" fillId="0" borderId="95" xfId="0" applyFont="1" applyBorder="1" applyAlignment="1" applyProtection="1">
      <alignment horizontal="center" vertical="center"/>
      <protection locked="0"/>
    </xf>
    <xf numFmtId="9" fontId="72" fillId="0" borderId="67" xfId="0" applyNumberFormat="1" applyFont="1" applyBorder="1" applyAlignment="1" applyProtection="1">
      <alignment horizontal="center" vertical="center" wrapText="1"/>
      <protection locked="0"/>
    </xf>
    <xf numFmtId="0" fontId="68" fillId="0" borderId="94" xfId="0" applyFont="1" applyBorder="1" applyAlignment="1" applyProtection="1">
      <alignment horizontal="center" vertical="center"/>
    </xf>
    <xf numFmtId="0" fontId="72" fillId="3" borderId="100" xfId="0" applyFont="1" applyFill="1" applyBorder="1" applyAlignment="1">
      <alignment horizontal="left" vertical="center" wrapText="1"/>
    </xf>
    <xf numFmtId="0" fontId="70" fillId="17" borderId="99" xfId="0" applyFont="1" applyFill="1" applyBorder="1" applyAlignment="1" applyProtection="1">
      <alignment horizontal="center" vertical="center"/>
      <protection hidden="1"/>
    </xf>
    <xf numFmtId="0" fontId="70" fillId="3" borderId="68" xfId="0" applyFont="1" applyFill="1" applyBorder="1" applyAlignment="1" applyProtection="1">
      <alignment horizontal="center" vertical="center" textRotation="90"/>
      <protection locked="0"/>
    </xf>
    <xf numFmtId="0" fontId="70" fillId="0" borderId="68" xfId="0" applyFont="1" applyBorder="1" applyAlignment="1" applyProtection="1">
      <alignment horizontal="center" vertical="center" textRotation="90"/>
      <protection locked="0"/>
    </xf>
    <xf numFmtId="9" fontId="70" fillId="17" borderId="68" xfId="0" applyNumberFormat="1" applyFont="1" applyFill="1" applyBorder="1" applyAlignment="1" applyProtection="1">
      <alignment horizontal="center" vertical="center"/>
      <protection hidden="1"/>
    </xf>
    <xf numFmtId="0" fontId="72" fillId="0" borderId="91" xfId="0" applyFont="1" applyBorder="1" applyAlignment="1" applyProtection="1">
      <alignment horizontal="center" vertical="center" textRotation="90"/>
      <protection locked="0"/>
    </xf>
    <xf numFmtId="0" fontId="72" fillId="3" borderId="91" xfId="0" applyFont="1" applyFill="1" applyBorder="1" applyAlignment="1">
      <alignment horizontal="center" vertical="center" wrapText="1"/>
    </xf>
    <xf numFmtId="14" fontId="72" fillId="0" borderId="94" xfId="0" applyNumberFormat="1" applyFont="1" applyBorder="1" applyAlignment="1" applyProtection="1">
      <alignment horizontal="center" vertical="center" wrapText="1"/>
      <protection locked="0"/>
    </xf>
    <xf numFmtId="0" fontId="70" fillId="0" borderId="5" xfId="0" applyFont="1" applyBorder="1" applyAlignment="1" applyProtection="1">
      <alignment horizontal="center" vertical="center" wrapText="1"/>
      <protection locked="0"/>
    </xf>
    <xf numFmtId="0" fontId="68" fillId="0" borderId="101" xfId="0" applyFont="1" applyBorder="1" applyAlignment="1" applyProtection="1">
      <alignment horizontal="center" vertical="center"/>
    </xf>
    <xf numFmtId="0" fontId="72" fillId="3" borderId="93" xfId="0" applyFont="1" applyFill="1" applyBorder="1" applyAlignment="1">
      <alignment horizontal="center" vertical="center" wrapText="1"/>
    </xf>
    <xf numFmtId="0" fontId="70" fillId="17" borderId="98" xfId="0" applyFont="1" applyFill="1" applyBorder="1" applyAlignment="1" applyProtection="1">
      <alignment horizontal="center" vertical="center"/>
      <protection hidden="1"/>
    </xf>
    <xf numFmtId="0" fontId="74" fillId="3" borderId="4" xfId="0" applyFont="1" applyFill="1" applyBorder="1" applyAlignment="1" applyProtection="1">
      <alignment horizontal="center" vertical="center" textRotation="90"/>
      <protection locked="0"/>
    </xf>
    <xf numFmtId="0" fontId="74" fillId="0" borderId="4" xfId="0" applyFont="1" applyBorder="1" applyAlignment="1" applyProtection="1">
      <alignment horizontal="center" vertical="center" textRotation="90"/>
      <protection locked="0"/>
    </xf>
    <xf numFmtId="9" fontId="70" fillId="17" borderId="2" xfId="0" applyNumberFormat="1" applyFont="1" applyFill="1" applyBorder="1" applyAlignment="1" applyProtection="1">
      <alignment horizontal="center" vertical="center"/>
      <protection hidden="1"/>
    </xf>
    <xf numFmtId="0" fontId="72" fillId="0" borderId="97" xfId="0" applyFont="1" applyBorder="1" applyAlignment="1" applyProtection="1">
      <alignment horizontal="center" vertical="center" textRotation="90"/>
      <protection locked="0"/>
    </xf>
    <xf numFmtId="0" fontId="72" fillId="0" borderId="92" xfId="0" applyFont="1" applyBorder="1" applyAlignment="1" applyProtection="1">
      <alignment horizontal="center" vertical="center" textRotation="90"/>
      <protection locked="0"/>
    </xf>
    <xf numFmtId="0" fontId="72" fillId="0" borderId="5" xfId="0" applyFont="1" applyBorder="1" applyAlignment="1" applyProtection="1">
      <alignment horizontal="center" vertical="center" textRotation="90"/>
      <protection locked="0"/>
    </xf>
    <xf numFmtId="0" fontId="72" fillId="0" borderId="92" xfId="0" applyFont="1" applyBorder="1" applyAlignment="1" applyProtection="1">
      <alignment horizontal="center" vertical="center" wrapText="1"/>
      <protection locked="0"/>
    </xf>
    <xf numFmtId="0" fontId="72" fillId="0" borderId="102" xfId="0" applyFont="1" applyBorder="1" applyAlignment="1" applyProtection="1">
      <alignment vertical="center" wrapText="1"/>
      <protection locked="0"/>
    </xf>
    <xf numFmtId="0" fontId="70" fillId="0" borderId="5" xfId="0" applyFont="1" applyBorder="1" applyAlignment="1" applyProtection="1">
      <alignment vertical="center" wrapText="1"/>
      <protection locked="0"/>
    </xf>
    <xf numFmtId="0" fontId="70" fillId="0" borderId="102" xfId="0" applyFont="1" applyBorder="1" applyAlignment="1" applyProtection="1">
      <alignment vertical="center"/>
      <protection locked="0"/>
    </xf>
    <xf numFmtId="0" fontId="71" fillId="17" borderId="5" xfId="0" applyFont="1" applyFill="1" applyBorder="1" applyAlignment="1" applyProtection="1">
      <alignment vertical="center" wrapText="1"/>
      <protection hidden="1"/>
    </xf>
    <xf numFmtId="9" fontId="72" fillId="17" borderId="5" xfId="0" applyNumberFormat="1" applyFont="1" applyFill="1" applyBorder="1" applyAlignment="1" applyProtection="1">
      <alignment vertical="center" wrapText="1"/>
      <protection hidden="1"/>
    </xf>
    <xf numFmtId="9" fontId="72" fillId="0" borderId="5" xfId="0" applyNumberFormat="1" applyFont="1" applyBorder="1" applyAlignment="1" applyProtection="1">
      <alignment vertical="center" wrapText="1"/>
      <protection locked="0"/>
    </xf>
    <xf numFmtId="9" fontId="72" fillId="0" borderId="5" xfId="0" applyNumberFormat="1" applyFont="1" applyBorder="1" applyAlignment="1" applyProtection="1">
      <alignment vertical="center" wrapText="1"/>
      <protection hidden="1"/>
    </xf>
    <xf numFmtId="0" fontId="71" fillId="17" borderId="5" xfId="0" applyFont="1" applyFill="1" applyBorder="1" applyAlignment="1" applyProtection="1">
      <alignment vertical="center"/>
      <protection hidden="1"/>
    </xf>
    <xf numFmtId="0" fontId="72" fillId="0" borderId="4" xfId="0" applyFont="1" applyBorder="1" applyAlignment="1" applyProtection="1">
      <alignment horizontal="left" vertical="center" wrapText="1"/>
      <protection locked="0"/>
    </xf>
    <xf numFmtId="0" fontId="70" fillId="17" borderId="2" xfId="0" applyFont="1" applyFill="1" applyBorder="1" applyAlignment="1" applyProtection="1">
      <alignment horizontal="center" vertical="center"/>
      <protection hidden="1"/>
    </xf>
    <xf numFmtId="0" fontId="72" fillId="0" borderId="96" xfId="0" applyFont="1" applyBorder="1" applyAlignment="1" applyProtection="1">
      <alignment horizontal="center" vertical="center" textRotation="90"/>
      <protection locked="0"/>
    </xf>
    <xf numFmtId="0" fontId="72" fillId="0" borderId="4" xfId="0" applyFont="1" applyBorder="1" applyAlignment="1" applyProtection="1">
      <alignment horizontal="center" vertical="center" textRotation="90"/>
      <protection locked="0"/>
    </xf>
    <xf numFmtId="164" fontId="72" fillId="0" borderId="2" xfId="1" applyNumberFormat="1" applyFont="1" applyBorder="1" applyAlignment="1">
      <alignment horizontal="center" vertical="center"/>
    </xf>
    <xf numFmtId="9" fontId="72" fillId="17" borderId="3" xfId="0" applyNumberFormat="1" applyFont="1" applyFill="1" applyBorder="1" applyAlignment="1" applyProtection="1">
      <alignment horizontal="center" vertical="top"/>
      <protection hidden="1"/>
    </xf>
    <xf numFmtId="0" fontId="72" fillId="0" borderId="3" xfId="0" applyFont="1" applyBorder="1" applyAlignment="1" applyProtection="1">
      <alignment horizontal="center" vertical="center" textRotation="90"/>
      <protection locked="0"/>
    </xf>
    <xf numFmtId="0" fontId="72" fillId="0" borderId="4" xfId="0" applyFont="1" applyBorder="1" applyAlignment="1" applyProtection="1">
      <alignment horizontal="left" vertical="top" wrapText="1"/>
      <protection locked="0"/>
    </xf>
    <xf numFmtId="0" fontId="72" fillId="3" borderId="59" xfId="0" applyFont="1" applyFill="1" applyBorder="1" applyAlignment="1">
      <alignment horizontal="center" vertical="center" wrapText="1"/>
    </xf>
    <xf numFmtId="14" fontId="72" fillId="0" borderId="108" xfId="0" applyNumberFormat="1" applyFont="1" applyBorder="1" applyAlignment="1" applyProtection="1">
      <alignment horizontal="center" vertical="top"/>
      <protection locked="0"/>
    </xf>
    <xf numFmtId="0" fontId="76" fillId="0" borderId="4" xfId="0" applyFont="1" applyBorder="1" applyAlignment="1" applyProtection="1">
      <alignment horizontal="left" vertical="center" wrapText="1"/>
      <protection locked="0"/>
    </xf>
    <xf numFmtId="164" fontId="76" fillId="0" borderId="2" xfId="1" applyNumberFormat="1" applyFont="1" applyBorder="1" applyAlignment="1">
      <alignment horizontal="center" vertical="center"/>
    </xf>
    <xf numFmtId="0" fontId="77" fillId="17" borderId="2" xfId="0" applyFont="1" applyFill="1" applyBorder="1" applyAlignment="1" applyProtection="1">
      <alignment horizontal="center" textRotation="90" wrapText="1"/>
      <protection hidden="1"/>
    </xf>
    <xf numFmtId="9" fontId="76" fillId="17" borderId="3" xfId="0" applyNumberFormat="1" applyFont="1" applyFill="1" applyBorder="1" applyAlignment="1" applyProtection="1">
      <alignment horizontal="center" vertical="top"/>
      <protection hidden="1"/>
    </xf>
    <xf numFmtId="0" fontId="77" fillId="17" borderId="2" xfId="0" applyFont="1" applyFill="1" applyBorder="1" applyAlignment="1" applyProtection="1">
      <alignment horizontal="center" vertical="center" textRotation="90" wrapText="1"/>
      <protection hidden="1"/>
    </xf>
    <xf numFmtId="0" fontId="77" fillId="17" borderId="2" xfId="0" applyFont="1" applyFill="1" applyBorder="1" applyAlignment="1" applyProtection="1">
      <alignment horizontal="center" vertical="center" textRotation="90"/>
      <protection hidden="1"/>
    </xf>
    <xf numFmtId="0" fontId="76" fillId="0" borderId="3" xfId="0" applyFont="1" applyBorder="1" applyAlignment="1" applyProtection="1">
      <alignment horizontal="center" vertical="top" textRotation="90"/>
      <protection locked="0"/>
    </xf>
    <xf numFmtId="0" fontId="76" fillId="0" borderId="4" xfId="0" applyFont="1" applyBorder="1" applyAlignment="1" applyProtection="1">
      <alignment horizontal="left" vertical="top" wrapText="1"/>
      <protection locked="0"/>
    </xf>
    <xf numFmtId="14" fontId="72" fillId="0" borderId="2" xfId="0" applyNumberFormat="1" applyFont="1" applyBorder="1" applyAlignment="1" applyProtection="1">
      <alignment horizontal="center" vertical="top"/>
      <protection locked="0"/>
    </xf>
    <xf numFmtId="0" fontId="68" fillId="0" borderId="106" xfId="0" applyFont="1" applyBorder="1" applyAlignment="1" applyProtection="1">
      <alignment vertical="center"/>
    </xf>
    <xf numFmtId="0" fontId="70" fillId="0" borderId="2" xfId="0" applyFont="1" applyBorder="1" applyAlignment="1" applyProtection="1">
      <alignment horizontal="center" vertical="center"/>
    </xf>
    <xf numFmtId="0" fontId="74" fillId="0" borderId="2" xfId="0" applyFont="1" applyBorder="1" applyAlignment="1" applyProtection="1">
      <alignment horizontal="center" vertical="center" wrapText="1"/>
      <protection locked="0"/>
    </xf>
    <xf numFmtId="164" fontId="72" fillId="0" borderId="2" xfId="1" applyNumberFormat="1" applyFont="1" applyBorder="1" applyAlignment="1">
      <alignment horizontal="center" vertical="top"/>
    </xf>
    <xf numFmtId="0" fontId="71" fillId="17" borderId="2" xfId="0" applyFont="1" applyFill="1" applyBorder="1" applyAlignment="1" applyProtection="1">
      <alignment horizontal="center" vertical="top" textRotation="90" wrapText="1"/>
      <protection hidden="1"/>
    </xf>
    <xf numFmtId="0" fontId="71" fillId="17" borderId="2" xfId="0" applyFont="1" applyFill="1" applyBorder="1" applyAlignment="1" applyProtection="1">
      <alignment horizontal="center" vertical="top" textRotation="90"/>
      <protection hidden="1"/>
    </xf>
    <xf numFmtId="0" fontId="72" fillId="0" borderId="3" xfId="0" applyFont="1" applyBorder="1" applyAlignment="1" applyProtection="1">
      <alignment horizontal="center" vertical="top" textRotation="90"/>
      <protection locked="0"/>
    </xf>
    <xf numFmtId="0" fontId="68" fillId="0" borderId="107" xfId="0" applyFont="1" applyBorder="1" applyAlignment="1" applyProtection="1">
      <alignment vertical="center"/>
    </xf>
    <xf numFmtId="0" fontId="72" fillId="0" borderId="103" xfId="0" applyFont="1" applyBorder="1" applyAlignment="1" applyProtection="1">
      <alignment vertical="center" wrapText="1"/>
      <protection locked="0"/>
    </xf>
    <xf numFmtId="0" fontId="70" fillId="0" borderId="73" xfId="0" applyFont="1" applyBorder="1" applyAlignment="1" applyProtection="1">
      <alignment vertical="center" wrapText="1"/>
      <protection locked="0"/>
    </xf>
    <xf numFmtId="0" fontId="70" fillId="0" borderId="103" xfId="0" applyFont="1" applyBorder="1" applyAlignment="1" applyProtection="1">
      <alignment vertical="center"/>
      <protection locked="0"/>
    </xf>
    <xf numFmtId="0" fontId="71" fillId="17" borderId="73" xfId="0" applyFont="1" applyFill="1" applyBorder="1" applyAlignment="1" applyProtection="1">
      <alignment vertical="center" wrapText="1"/>
      <protection hidden="1"/>
    </xf>
    <xf numFmtId="9" fontId="72" fillId="17" borderId="73" xfId="0" applyNumberFormat="1" applyFont="1" applyFill="1" applyBorder="1" applyAlignment="1" applyProtection="1">
      <alignment vertical="center" wrapText="1"/>
      <protection hidden="1"/>
    </xf>
    <xf numFmtId="9" fontId="72" fillId="0" borderId="73" xfId="0" applyNumberFormat="1" applyFont="1" applyBorder="1" applyAlignment="1" applyProtection="1">
      <alignment vertical="center" wrapText="1"/>
      <protection locked="0"/>
    </xf>
    <xf numFmtId="9" fontId="72" fillId="0" borderId="73" xfId="0" applyNumberFormat="1" applyFont="1" applyBorder="1" applyAlignment="1" applyProtection="1">
      <alignment vertical="center" wrapText="1"/>
      <protection hidden="1"/>
    </xf>
    <xf numFmtId="0" fontId="71" fillId="17" borderId="73" xfId="0" applyFont="1" applyFill="1" applyBorder="1" applyAlignment="1" applyProtection="1">
      <alignment vertical="center"/>
      <protection hidden="1"/>
    </xf>
    <xf numFmtId="0" fontId="72" fillId="0" borderId="74" xfId="0" applyFont="1" applyBorder="1" applyAlignment="1" applyProtection="1">
      <alignment horizontal="center" vertical="top"/>
    </xf>
    <xf numFmtId="0" fontId="74" fillId="0" borderId="74" xfId="0" applyFont="1" applyBorder="1" applyAlignment="1" applyProtection="1">
      <alignment horizontal="justify" vertical="top" wrapText="1"/>
      <protection locked="0"/>
    </xf>
    <xf numFmtId="0" fontId="72" fillId="17" borderId="74" xfId="0" applyFont="1" applyFill="1" applyBorder="1" applyAlignment="1" applyProtection="1">
      <alignment horizontal="center" vertical="top"/>
      <protection hidden="1"/>
    </xf>
    <xf numFmtId="0" fontId="72" fillId="0" borderId="74" xfId="0" applyFont="1" applyBorder="1" applyAlignment="1" applyProtection="1">
      <alignment horizontal="center" vertical="top" textRotation="90"/>
      <protection locked="0"/>
    </xf>
    <xf numFmtId="9" fontId="72" fillId="17" borderId="74" xfId="0" applyNumberFormat="1" applyFont="1" applyFill="1" applyBorder="1" applyAlignment="1" applyProtection="1">
      <alignment horizontal="center" vertical="top"/>
      <protection hidden="1"/>
    </xf>
    <xf numFmtId="0" fontId="72" fillId="0" borderId="73" xfId="0" applyFont="1" applyBorder="1" applyAlignment="1" applyProtection="1">
      <alignment horizontal="center" vertical="top" textRotation="90"/>
      <protection locked="0"/>
    </xf>
    <xf numFmtId="164" fontId="72" fillId="0" borderId="74" xfId="1" applyNumberFormat="1" applyFont="1" applyBorder="1" applyAlignment="1">
      <alignment horizontal="center" vertical="top"/>
    </xf>
    <xf numFmtId="0" fontId="71" fillId="17" borderId="74" xfId="0" applyFont="1" applyFill="1" applyBorder="1" applyAlignment="1" applyProtection="1">
      <alignment horizontal="center" vertical="top" textRotation="90" wrapText="1"/>
      <protection hidden="1"/>
    </xf>
    <xf numFmtId="0" fontId="71" fillId="17" borderId="74" xfId="0" applyFont="1" applyFill="1" applyBorder="1" applyAlignment="1" applyProtection="1">
      <alignment horizontal="center" vertical="top" textRotation="90"/>
      <protection hidden="1"/>
    </xf>
    <xf numFmtId="14" fontId="72" fillId="0" borderId="74" xfId="0" applyNumberFormat="1" applyFont="1" applyBorder="1" applyAlignment="1" applyProtection="1">
      <alignment horizontal="center" vertical="top"/>
      <protection locked="0"/>
    </xf>
    <xf numFmtId="14" fontId="72" fillId="0" borderId="109" xfId="0" applyNumberFormat="1" applyFont="1" applyBorder="1" applyAlignment="1" applyProtection="1">
      <alignment horizontal="center" vertical="top"/>
      <protection locked="0"/>
    </xf>
    <xf numFmtId="0" fontId="72" fillId="0" borderId="75" xfId="0" applyFont="1" applyBorder="1" applyAlignment="1" applyProtection="1">
      <alignment horizontal="center" vertical="top"/>
      <protection locked="0"/>
    </xf>
    <xf numFmtId="0" fontId="68" fillId="0" borderId="84" xfId="0" applyFont="1" applyBorder="1" applyAlignment="1" applyProtection="1">
      <alignment horizontal="center" vertical="center"/>
    </xf>
    <xf numFmtId="0" fontId="69" fillId="0" borderId="66" xfId="0" applyFont="1" applyBorder="1" applyAlignment="1" applyProtection="1">
      <alignment horizontal="center" vertical="center" wrapText="1"/>
      <protection locked="0"/>
    </xf>
    <xf numFmtId="0" fontId="70" fillId="0" borderId="78" xfId="0" applyFont="1" applyBorder="1" applyAlignment="1" applyProtection="1">
      <alignment horizontal="center" vertical="center" wrapText="1"/>
      <protection locked="0"/>
    </xf>
    <xf numFmtId="0" fontId="69" fillId="0" borderId="67" xfId="0" applyFont="1" applyBorder="1" applyAlignment="1" applyProtection="1">
      <alignment horizontal="center" vertical="center"/>
      <protection locked="0"/>
    </xf>
    <xf numFmtId="0" fontId="71" fillId="17" borderId="67" xfId="0" applyFont="1" applyFill="1" applyBorder="1" applyAlignment="1" applyProtection="1">
      <alignment horizontal="center" vertical="center" wrapText="1"/>
      <protection hidden="1"/>
    </xf>
    <xf numFmtId="9" fontId="72" fillId="17" borderId="67" xfId="0" applyNumberFormat="1" applyFont="1" applyFill="1" applyBorder="1" applyAlignment="1" applyProtection="1">
      <alignment horizontal="center" vertical="center" wrapText="1"/>
      <protection hidden="1"/>
    </xf>
    <xf numFmtId="9" fontId="72" fillId="0" borderId="67" xfId="0" applyNumberFormat="1" applyFont="1" applyBorder="1" applyAlignment="1" applyProtection="1">
      <alignment horizontal="center" vertical="center" wrapText="1"/>
      <protection hidden="1"/>
    </xf>
    <xf numFmtId="0" fontId="70" fillId="0" borderId="68" xfId="0" applyFont="1" applyBorder="1" applyAlignment="1" applyProtection="1">
      <alignment horizontal="center" vertical="center"/>
    </xf>
    <xf numFmtId="0" fontId="70" fillId="17" borderId="68" xfId="0" applyFont="1" applyFill="1" applyBorder="1" applyAlignment="1" applyProtection="1">
      <alignment horizontal="center" vertical="center"/>
      <protection hidden="1"/>
    </xf>
    <xf numFmtId="49" fontId="70" fillId="0" borderId="23" xfId="0" applyNumberFormat="1" applyFont="1" applyBorder="1" applyAlignment="1" applyProtection="1">
      <alignment horizontal="center" vertical="center" wrapText="1"/>
      <protection locked="0"/>
    </xf>
    <xf numFmtId="0" fontId="78" fillId="7" borderId="115" xfId="0" applyFont="1" applyFill="1" applyBorder="1" applyAlignment="1" applyProtection="1">
      <alignment horizontal="center" vertical="center" wrapText="1"/>
      <protection locked="0"/>
    </xf>
    <xf numFmtId="0" fontId="78" fillId="7" borderId="5" xfId="0" applyFont="1" applyFill="1" applyBorder="1" applyAlignment="1" applyProtection="1">
      <alignment vertical="center" wrapText="1"/>
      <protection locked="0"/>
    </xf>
    <xf numFmtId="0" fontId="78" fillId="7" borderId="73" xfId="0" applyFont="1" applyFill="1" applyBorder="1" applyAlignment="1" applyProtection="1">
      <alignment vertical="center" wrapText="1"/>
      <protection locked="0"/>
    </xf>
    <xf numFmtId="0" fontId="78" fillId="7" borderId="112" xfId="0" applyFont="1" applyFill="1" applyBorder="1" applyAlignment="1" applyProtection="1">
      <alignment horizontal="center" vertical="center" wrapText="1"/>
      <protection locked="0"/>
    </xf>
    <xf numFmtId="0" fontId="78" fillId="7" borderId="5" xfId="0" applyFont="1" applyFill="1" applyBorder="1" applyAlignment="1" applyProtection="1">
      <alignment horizontal="center" vertical="center" wrapText="1"/>
      <protection locked="0"/>
    </xf>
    <xf numFmtId="0" fontId="78" fillId="7" borderId="118" xfId="0" applyFont="1" applyFill="1" applyBorder="1" applyAlignment="1" applyProtection="1">
      <alignment horizontal="center" vertical="center" wrapText="1"/>
      <protection locked="0"/>
    </xf>
    <xf numFmtId="0" fontId="57" fillId="7" borderId="25" xfId="0" applyFont="1" applyFill="1" applyBorder="1" applyAlignment="1">
      <alignment vertical="center"/>
    </xf>
    <xf numFmtId="0" fontId="57" fillId="7" borderId="37" xfId="0" applyFont="1" applyFill="1" applyBorder="1" applyAlignment="1">
      <alignment vertical="center"/>
    </xf>
    <xf numFmtId="0" fontId="72" fillId="0" borderId="23" xfId="0" applyFont="1" applyBorder="1" applyAlignment="1" applyProtection="1">
      <alignment horizontal="center" vertical="center" wrapText="1"/>
      <protection locked="0"/>
    </xf>
    <xf numFmtId="0" fontId="46" fillId="3" borderId="76" xfId="2" applyFont="1" applyFill="1" applyBorder="1" applyAlignment="1" applyProtection="1">
      <alignment horizontal="left" wrapText="1"/>
    </xf>
    <xf numFmtId="0" fontId="46" fillId="3" borderId="10" xfId="2" applyFont="1" applyFill="1" applyBorder="1" applyAlignment="1" applyProtection="1">
      <alignment horizontal="left" wrapText="1"/>
    </xf>
    <xf numFmtId="0" fontId="47" fillId="14" borderId="38" xfId="2" applyFont="1" applyFill="1" applyBorder="1" applyAlignment="1" applyProtection="1">
      <alignment horizontal="center" vertical="center" wrapText="1"/>
    </xf>
    <xf numFmtId="0" fontId="47" fillId="14" borderId="39" xfId="2" applyFont="1" applyFill="1" applyBorder="1" applyAlignment="1" applyProtection="1">
      <alignment horizontal="center" vertical="center" wrapText="1"/>
    </xf>
    <xf numFmtId="0" fontId="47" fillId="14" borderId="40" xfId="2" applyFont="1" applyFill="1" applyBorder="1" applyAlignment="1" applyProtection="1">
      <alignment horizontal="center" vertical="center" wrapText="1"/>
    </xf>
    <xf numFmtId="0" fontId="46" fillId="0" borderId="9" xfId="2" quotePrefix="1" applyFont="1" applyBorder="1" applyAlignment="1" applyProtection="1">
      <alignment horizontal="left" vertical="center" wrapText="1"/>
    </xf>
    <xf numFmtId="0" fontId="46" fillId="0" borderId="0" xfId="2" quotePrefix="1" applyFont="1" applyBorder="1" applyAlignment="1" applyProtection="1">
      <alignment horizontal="left" vertical="center" wrapText="1"/>
    </xf>
    <xf numFmtId="0" fontId="46" fillId="0" borderId="10" xfId="2" quotePrefix="1" applyFont="1" applyBorder="1" applyAlignment="1" applyProtection="1">
      <alignment horizontal="left" vertical="center" wrapText="1"/>
    </xf>
    <xf numFmtId="0" fontId="46" fillId="0" borderId="58" xfId="2" quotePrefix="1" applyFont="1" applyBorder="1" applyAlignment="1" applyProtection="1">
      <alignment horizontal="left" vertical="center" wrapText="1"/>
    </xf>
    <xf numFmtId="0" fontId="46" fillId="0" borderId="59" xfId="2" quotePrefix="1" applyFont="1" applyBorder="1" applyAlignment="1" applyProtection="1">
      <alignment horizontal="left" vertical="center" wrapText="1"/>
    </xf>
    <xf numFmtId="0" fontId="46" fillId="0" borderId="60" xfId="2" quotePrefix="1" applyFont="1" applyBorder="1" applyAlignment="1" applyProtection="1">
      <alignment horizontal="left" vertical="center" wrapText="1"/>
    </xf>
    <xf numFmtId="0" fontId="48" fillId="3" borderId="41" xfId="2" quotePrefix="1" applyFont="1" applyFill="1" applyBorder="1" applyAlignment="1" applyProtection="1">
      <alignment horizontal="left" vertical="top" wrapText="1"/>
    </xf>
    <xf numFmtId="0" fontId="49" fillId="3" borderId="42" xfId="2" quotePrefix="1" applyFont="1" applyFill="1" applyBorder="1" applyAlignment="1" applyProtection="1">
      <alignment horizontal="left" vertical="top" wrapText="1"/>
    </xf>
    <xf numFmtId="0" fontId="49" fillId="3" borderId="43" xfId="2" quotePrefix="1" applyFont="1" applyFill="1" applyBorder="1" applyAlignment="1" applyProtection="1">
      <alignment horizontal="left" vertical="top" wrapText="1"/>
    </xf>
    <xf numFmtId="0" fontId="46" fillId="0" borderId="9" xfId="2" quotePrefix="1" applyFont="1" applyBorder="1" applyAlignment="1" applyProtection="1">
      <alignment horizontal="left" vertical="top" wrapText="1"/>
    </xf>
    <xf numFmtId="0" fontId="46" fillId="0" borderId="0" xfId="2" quotePrefix="1" applyFont="1" applyBorder="1" applyAlignment="1" applyProtection="1">
      <alignment horizontal="left" vertical="top" wrapText="1"/>
    </xf>
    <xf numFmtId="0" fontId="46" fillId="0" borderId="10" xfId="2" quotePrefix="1" applyFont="1" applyBorder="1" applyAlignment="1" applyProtection="1">
      <alignment horizontal="left" vertical="top" wrapText="1"/>
    </xf>
    <xf numFmtId="0" fontId="51" fillId="14" borderId="44" xfId="3" applyFont="1" applyFill="1" applyBorder="1" applyAlignment="1" applyProtection="1">
      <alignment horizontal="center" vertical="center" wrapText="1"/>
    </xf>
    <xf numFmtId="0" fontId="51" fillId="14" borderId="45" xfId="3" applyFont="1" applyFill="1" applyBorder="1" applyAlignment="1" applyProtection="1">
      <alignment horizontal="center" vertical="center" wrapText="1"/>
    </xf>
    <xf numFmtId="0" fontId="51" fillId="14" borderId="46" xfId="2" applyFont="1" applyFill="1" applyBorder="1" applyAlignment="1" applyProtection="1">
      <alignment horizontal="center" vertical="center"/>
    </xf>
    <xf numFmtId="0" fontId="51" fillId="14" borderId="47" xfId="2" applyFont="1" applyFill="1" applyBorder="1" applyAlignment="1" applyProtection="1">
      <alignment horizontal="center" vertical="center"/>
    </xf>
    <xf numFmtId="0" fontId="1" fillId="3" borderId="58" xfId="2" quotePrefix="1" applyFont="1" applyFill="1" applyBorder="1" applyAlignment="1" applyProtection="1">
      <alignment horizontal="justify" vertical="center" wrapText="1"/>
    </xf>
    <xf numFmtId="0" fontId="1" fillId="3" borderId="59" xfId="2" quotePrefix="1" applyFont="1" applyFill="1" applyBorder="1" applyAlignment="1" applyProtection="1">
      <alignment horizontal="justify" vertical="center" wrapText="1"/>
    </xf>
    <xf numFmtId="0" fontId="1" fillId="3" borderId="60" xfId="2" quotePrefix="1" applyFont="1" applyFill="1" applyBorder="1" applyAlignment="1" applyProtection="1">
      <alignment horizontal="justify" vertical="center" wrapText="1"/>
    </xf>
    <xf numFmtId="0" fontId="51" fillId="3" borderId="48" xfId="3" applyFont="1" applyFill="1" applyBorder="1" applyAlignment="1" applyProtection="1">
      <alignment horizontal="left" vertical="top" wrapText="1" readingOrder="1"/>
    </xf>
    <xf numFmtId="0" fontId="51" fillId="3" borderId="49" xfId="3" applyFont="1" applyFill="1" applyBorder="1" applyAlignment="1" applyProtection="1">
      <alignment horizontal="left" vertical="top" wrapText="1" readingOrder="1"/>
    </xf>
    <xf numFmtId="0" fontId="52" fillId="3" borderId="50" xfId="2" applyFont="1" applyFill="1" applyBorder="1" applyAlignment="1" applyProtection="1">
      <alignment horizontal="justify" vertical="center" wrapText="1"/>
    </xf>
    <xf numFmtId="0" fontId="52" fillId="3" borderId="51" xfId="2" applyFont="1" applyFill="1" applyBorder="1" applyAlignment="1" applyProtection="1">
      <alignment horizontal="justify" vertical="center" wrapText="1"/>
    </xf>
    <xf numFmtId="0" fontId="51" fillId="3" borderId="52" xfId="0" applyFont="1" applyFill="1" applyBorder="1" applyAlignment="1" applyProtection="1">
      <alignment horizontal="left" vertical="center" wrapText="1"/>
    </xf>
    <xf numFmtId="0" fontId="51" fillId="3" borderId="53" xfId="0" applyFont="1" applyFill="1" applyBorder="1" applyAlignment="1" applyProtection="1">
      <alignment horizontal="left" vertical="center" wrapText="1"/>
    </xf>
    <xf numFmtId="0" fontId="52" fillId="3" borderId="54" xfId="2" applyFont="1" applyFill="1" applyBorder="1" applyAlignment="1" applyProtection="1">
      <alignment horizontal="justify" vertical="center" wrapText="1"/>
    </xf>
    <xf numFmtId="0" fontId="52" fillId="3" borderId="55" xfId="2" applyFont="1" applyFill="1" applyBorder="1" applyAlignment="1" applyProtection="1">
      <alignment horizontal="justify" vertical="center" wrapText="1"/>
    </xf>
    <xf numFmtId="0" fontId="46" fillId="3" borderId="9" xfId="2" applyFont="1" applyFill="1" applyBorder="1" applyAlignment="1" applyProtection="1">
      <alignment horizontal="left" vertical="top" wrapText="1"/>
    </xf>
    <xf numFmtId="0" fontId="46" fillId="3" borderId="0" xfId="2" applyFont="1" applyFill="1" applyBorder="1" applyAlignment="1" applyProtection="1">
      <alignment horizontal="left" vertical="top" wrapText="1"/>
    </xf>
    <xf numFmtId="0" fontId="46" fillId="3" borderId="10" xfId="2" applyFont="1" applyFill="1" applyBorder="1" applyAlignment="1" applyProtection="1">
      <alignment horizontal="left" vertical="top" wrapText="1"/>
    </xf>
    <xf numFmtId="0" fontId="51" fillId="3" borderId="61" xfId="0" applyFont="1" applyFill="1" applyBorder="1" applyAlignment="1" applyProtection="1">
      <alignment horizontal="left" vertical="center" wrapText="1"/>
    </xf>
    <xf numFmtId="0" fontId="51" fillId="3" borderId="62" xfId="0" applyFont="1" applyFill="1" applyBorder="1" applyAlignment="1" applyProtection="1">
      <alignment horizontal="left" vertical="center" wrapText="1"/>
    </xf>
    <xf numFmtId="0" fontId="51" fillId="3" borderId="63" xfId="0" applyFont="1" applyFill="1" applyBorder="1" applyAlignment="1" applyProtection="1">
      <alignment horizontal="left" vertical="center" wrapText="1"/>
    </xf>
    <xf numFmtId="0" fontId="51" fillId="3" borderId="64" xfId="0" applyFont="1" applyFill="1" applyBorder="1" applyAlignment="1" applyProtection="1">
      <alignment horizontal="left" vertical="center" wrapText="1"/>
    </xf>
    <xf numFmtId="0" fontId="52" fillId="3" borderId="56" xfId="0" applyFont="1" applyFill="1" applyBorder="1" applyAlignment="1" applyProtection="1">
      <alignment horizontal="justify" vertical="center" wrapText="1"/>
    </xf>
    <xf numFmtId="0" fontId="52" fillId="3" borderId="57" xfId="0" applyFont="1" applyFill="1" applyBorder="1" applyAlignment="1" applyProtection="1">
      <alignment horizontal="justify" vertical="center" wrapText="1"/>
    </xf>
    <xf numFmtId="0" fontId="57" fillId="7" borderId="82" xfId="0" applyFont="1" applyFill="1" applyBorder="1" applyAlignment="1">
      <alignment horizontal="center" vertical="center"/>
    </xf>
    <xf numFmtId="0" fontId="57" fillId="7" borderId="81" xfId="0" applyFont="1" applyFill="1" applyBorder="1" applyAlignment="1">
      <alignment horizontal="center" vertical="center"/>
    </xf>
    <xf numFmtId="0" fontId="68" fillId="0" borderId="23" xfId="0" applyFont="1" applyBorder="1" applyAlignment="1" applyProtection="1">
      <alignment horizontal="center" vertical="center"/>
    </xf>
    <xf numFmtId="0" fontId="57" fillId="16" borderId="23" xfId="0" applyFont="1" applyFill="1" applyBorder="1" applyAlignment="1">
      <alignment horizontal="center" vertical="center" textRotation="90" wrapText="1"/>
    </xf>
    <xf numFmtId="0" fontId="57" fillId="16" borderId="65" xfId="0" applyFont="1" applyFill="1" applyBorder="1" applyAlignment="1">
      <alignment horizontal="center" vertical="center" textRotation="90" wrapText="1"/>
    </xf>
    <xf numFmtId="0" fontId="56" fillId="7" borderId="27" xfId="0" applyFont="1" applyFill="1" applyBorder="1" applyAlignment="1">
      <alignment horizontal="center" vertical="center"/>
    </xf>
    <xf numFmtId="0" fontId="56" fillId="7" borderId="23" xfId="0" applyFont="1" applyFill="1" applyBorder="1" applyAlignment="1">
      <alignment horizontal="center" vertical="center"/>
    </xf>
    <xf numFmtId="0" fontId="57" fillId="16" borderId="23" xfId="0" applyFont="1" applyFill="1" applyBorder="1" applyAlignment="1">
      <alignment horizontal="center" vertical="center" wrapText="1"/>
    </xf>
    <xf numFmtId="0" fontId="57" fillId="16" borderId="65" xfId="0" applyFont="1" applyFill="1" applyBorder="1" applyAlignment="1">
      <alignment horizontal="center" vertical="center" wrapText="1"/>
    </xf>
    <xf numFmtId="0" fontId="68" fillId="0" borderId="66" xfId="0" applyFont="1" applyBorder="1" applyAlignment="1" applyProtection="1">
      <alignment horizontal="center" vertical="center"/>
    </xf>
    <xf numFmtId="0" fontId="68" fillId="0" borderId="70" xfId="0" applyFont="1" applyBorder="1" applyAlignment="1" applyProtection="1">
      <alignment horizontal="center" vertical="center"/>
    </xf>
    <xf numFmtId="0" fontId="57" fillId="16" borderId="33" xfId="0" applyFont="1" applyFill="1" applyBorder="1" applyAlignment="1">
      <alignment horizontal="center" vertical="center" wrapText="1"/>
    </xf>
    <xf numFmtId="0" fontId="57" fillId="16" borderId="90" xfId="0" applyFont="1" applyFill="1" applyBorder="1" applyAlignment="1">
      <alignment horizontal="center" vertical="center" wrapText="1"/>
    </xf>
    <xf numFmtId="0" fontId="57" fillId="16" borderId="23" xfId="0" applyFont="1" applyFill="1" applyBorder="1" applyAlignment="1">
      <alignment horizontal="center" vertical="center"/>
    </xf>
    <xf numFmtId="0" fontId="57" fillId="16" borderId="65" xfId="0" applyFont="1" applyFill="1" applyBorder="1" applyAlignment="1">
      <alignment horizontal="center" vertical="center"/>
    </xf>
    <xf numFmtId="0" fontId="57" fillId="16" borderId="27" xfId="0" applyFont="1" applyFill="1" applyBorder="1" applyAlignment="1">
      <alignment horizontal="center" vertical="center" textRotation="90"/>
    </xf>
    <xf numFmtId="0" fontId="57" fillId="16" borderId="89" xfId="0" applyFont="1" applyFill="1" applyBorder="1" applyAlignment="1">
      <alignment horizontal="center" vertical="center" textRotation="90"/>
    </xf>
    <xf numFmtId="0" fontId="57" fillId="16" borderId="110" xfId="0" applyFont="1" applyFill="1" applyBorder="1" applyAlignment="1">
      <alignment horizontal="center" vertical="center" wrapText="1"/>
    </xf>
    <xf numFmtId="0" fontId="55" fillId="3" borderId="7" xfId="0" applyFont="1" applyFill="1" applyBorder="1" applyAlignment="1">
      <alignment horizontal="center" vertical="center"/>
    </xf>
    <xf numFmtId="0" fontId="55" fillId="3" borderId="14" xfId="0" applyFont="1" applyFill="1" applyBorder="1" applyAlignment="1">
      <alignment horizontal="center" vertical="center"/>
    </xf>
    <xf numFmtId="0" fontId="55" fillId="3" borderId="8" xfId="0" applyFont="1" applyFill="1" applyBorder="1" applyAlignment="1">
      <alignment horizontal="center" vertical="center"/>
    </xf>
    <xf numFmtId="0" fontId="55" fillId="3" borderId="11" xfId="0" applyFont="1" applyFill="1" applyBorder="1" applyAlignment="1">
      <alignment horizontal="center" vertical="center"/>
    </xf>
    <xf numFmtId="0" fontId="55" fillId="3" borderId="13" xfId="0" applyFont="1" applyFill="1" applyBorder="1" applyAlignment="1">
      <alignment horizontal="center" vertical="center"/>
    </xf>
    <xf numFmtId="0" fontId="55" fillId="3" borderId="12" xfId="0" applyFont="1" applyFill="1" applyBorder="1" applyAlignment="1">
      <alignment horizontal="center" vertical="center"/>
    </xf>
    <xf numFmtId="0" fontId="40" fillId="7" borderId="27" xfId="0" applyFont="1" applyFill="1" applyBorder="1" applyAlignment="1">
      <alignment horizontal="left" vertical="center"/>
    </xf>
    <xf numFmtId="0" fontId="40" fillId="7" borderId="23" xfId="0" applyFont="1" applyFill="1" applyBorder="1" applyAlignment="1">
      <alignment horizontal="left" vertical="center"/>
    </xf>
    <xf numFmtId="0" fontId="14" fillId="3" borderId="82" xfId="0" applyFont="1" applyFill="1" applyBorder="1" applyAlignment="1" applyProtection="1">
      <alignment horizontal="left" vertical="center" wrapText="1"/>
      <protection locked="0"/>
    </xf>
    <xf numFmtId="0" fontId="14" fillId="3" borderId="81" xfId="0" applyFont="1" applyFill="1" applyBorder="1" applyAlignment="1" applyProtection="1">
      <alignment horizontal="left" vertical="center" wrapText="1"/>
      <protection locked="0"/>
    </xf>
    <xf numFmtId="0" fontId="14" fillId="3" borderId="79" xfId="0" applyFont="1" applyFill="1" applyBorder="1" applyAlignment="1" applyProtection="1">
      <alignment horizontal="left" vertical="center" wrapText="1"/>
      <protection locked="0"/>
    </xf>
    <xf numFmtId="0" fontId="14" fillId="3" borderId="65" xfId="0" applyFont="1" applyFill="1" applyBorder="1" applyAlignment="1" applyProtection="1">
      <alignment horizontal="left" vertical="center" wrapText="1"/>
      <protection locked="0"/>
    </xf>
    <xf numFmtId="0" fontId="40" fillId="7" borderId="89" xfId="0" applyFont="1" applyFill="1" applyBorder="1" applyAlignment="1">
      <alignment horizontal="left" vertical="center"/>
    </xf>
    <xf numFmtId="0" fontId="40" fillId="7" borderId="65" xfId="0" applyFont="1" applyFill="1" applyBorder="1" applyAlignment="1">
      <alignment horizontal="left" vertical="center"/>
    </xf>
    <xf numFmtId="0" fontId="14" fillId="3" borderId="23" xfId="0" applyFont="1" applyFill="1" applyBorder="1" applyAlignment="1" applyProtection="1">
      <alignment horizontal="left" vertical="center"/>
      <protection locked="0"/>
    </xf>
    <xf numFmtId="0" fontId="0" fillId="3" borderId="0" xfId="0" applyFont="1" applyFill="1" applyBorder="1" applyAlignment="1">
      <alignment horizontal="left" vertical="center"/>
    </xf>
    <xf numFmtId="0" fontId="56" fillId="0" borderId="66" xfId="0" applyFont="1" applyBorder="1" applyAlignment="1" applyProtection="1">
      <alignment horizontal="center" vertical="top"/>
    </xf>
    <xf numFmtId="0" fontId="56" fillId="0" borderId="70" xfId="0" applyFont="1" applyBorder="1" applyAlignment="1" applyProtection="1">
      <alignment horizontal="center" vertical="top"/>
    </xf>
    <xf numFmtId="0" fontId="56" fillId="0" borderId="72" xfId="0" applyFont="1" applyBorder="1" applyAlignment="1" applyProtection="1">
      <alignment horizontal="center" vertical="top"/>
    </xf>
    <xf numFmtId="0" fontId="0" fillId="0" borderId="67" xfId="0" applyFont="1" applyBorder="1" applyAlignment="1" applyProtection="1">
      <alignment horizontal="center" vertical="top" wrapText="1"/>
      <protection locked="0"/>
    </xf>
    <xf numFmtId="0" fontId="0" fillId="0" borderId="5" xfId="0" applyFont="1" applyBorder="1" applyAlignment="1" applyProtection="1">
      <alignment horizontal="center" vertical="top" wrapText="1"/>
      <protection locked="0"/>
    </xf>
    <xf numFmtId="0" fontId="0" fillId="0" borderId="73" xfId="0" applyFont="1" applyBorder="1" applyAlignment="1" applyProtection="1">
      <alignment horizontal="center" vertical="top" wrapText="1"/>
      <protection locked="0"/>
    </xf>
    <xf numFmtId="0" fontId="58" fillId="3" borderId="67" xfId="0" applyFont="1" applyFill="1" applyBorder="1" applyAlignment="1" applyProtection="1">
      <alignment horizontal="center" vertical="top" wrapText="1"/>
      <protection locked="0"/>
    </xf>
    <xf numFmtId="0" fontId="58" fillId="3" borderId="5" xfId="0" applyFont="1" applyFill="1" applyBorder="1" applyAlignment="1" applyProtection="1">
      <alignment horizontal="center" vertical="top" wrapText="1"/>
      <protection locked="0"/>
    </xf>
    <xf numFmtId="0" fontId="58" fillId="3" borderId="73" xfId="0" applyFont="1" applyFill="1" applyBorder="1" applyAlignment="1" applyProtection="1">
      <alignment horizontal="center" vertical="top" wrapText="1"/>
      <protection locked="0"/>
    </xf>
    <xf numFmtId="0" fontId="33" fillId="0" borderId="67" xfId="0" applyFont="1" applyBorder="1" applyAlignment="1" applyProtection="1">
      <alignment horizontal="center" vertical="top" wrapText="1"/>
      <protection locked="0"/>
    </xf>
    <xf numFmtId="0" fontId="33" fillId="0" borderId="5" xfId="0" applyFont="1" applyBorder="1" applyAlignment="1" applyProtection="1">
      <alignment horizontal="center" vertical="top" wrapText="1"/>
      <protection locked="0"/>
    </xf>
    <xf numFmtId="0" fontId="33" fillId="0" borderId="73" xfId="0" applyFont="1" applyBorder="1" applyAlignment="1" applyProtection="1">
      <alignment horizontal="center" vertical="top" wrapText="1"/>
      <protection locked="0"/>
    </xf>
    <xf numFmtId="0" fontId="0" fillId="0" borderId="67" xfId="0" applyFont="1" applyBorder="1" applyAlignment="1" applyProtection="1">
      <alignment horizontal="center" vertical="top"/>
      <protection locked="0"/>
    </xf>
    <xf numFmtId="0" fontId="0" fillId="0" borderId="5" xfId="0" applyFont="1" applyBorder="1" applyAlignment="1" applyProtection="1">
      <alignment horizontal="center" vertical="top"/>
      <protection locked="0"/>
    </xf>
    <xf numFmtId="0" fontId="0" fillId="0" borderId="73" xfId="0" applyFont="1" applyBorder="1" applyAlignment="1" applyProtection="1">
      <alignment horizontal="center" vertical="top"/>
      <protection locked="0"/>
    </xf>
    <xf numFmtId="0" fontId="59" fillId="17" borderId="67" xfId="0" applyFont="1" applyFill="1" applyBorder="1" applyAlignment="1" applyProtection="1">
      <alignment horizontal="center" vertical="top" wrapText="1"/>
      <protection hidden="1"/>
    </xf>
    <xf numFmtId="0" fontId="59" fillId="17" borderId="5" xfId="0" applyFont="1" applyFill="1" applyBorder="1" applyAlignment="1" applyProtection="1">
      <alignment horizontal="center" vertical="top" wrapText="1"/>
      <protection hidden="1"/>
    </xf>
    <xf numFmtId="0" fontId="59" fillId="17" borderId="73" xfId="0" applyFont="1" applyFill="1" applyBorder="1" applyAlignment="1" applyProtection="1">
      <alignment horizontal="center" vertical="top" wrapText="1"/>
      <protection hidden="1"/>
    </xf>
    <xf numFmtId="9" fontId="0" fillId="17" borderId="67" xfId="0" applyNumberFormat="1" applyFont="1" applyFill="1" applyBorder="1" applyAlignment="1" applyProtection="1">
      <alignment horizontal="center" vertical="top" wrapText="1"/>
      <protection hidden="1"/>
    </xf>
    <xf numFmtId="9" fontId="0" fillId="17" borderId="5" xfId="0" applyNumberFormat="1" applyFont="1" applyFill="1" applyBorder="1" applyAlignment="1" applyProtection="1">
      <alignment horizontal="center" vertical="top" wrapText="1"/>
      <protection hidden="1"/>
    </xf>
    <xf numFmtId="9" fontId="0" fillId="17" borderId="73" xfId="0" applyNumberFormat="1" applyFont="1" applyFill="1" applyBorder="1" applyAlignment="1" applyProtection="1">
      <alignment horizontal="center" vertical="top" wrapText="1"/>
      <protection hidden="1"/>
    </xf>
    <xf numFmtId="9" fontId="0" fillId="0" borderId="67" xfId="0" applyNumberFormat="1" applyFont="1" applyBorder="1" applyAlignment="1" applyProtection="1">
      <alignment horizontal="center" vertical="top" wrapText="1"/>
      <protection locked="0"/>
    </xf>
    <xf numFmtId="9" fontId="0" fillId="0" borderId="5" xfId="0" applyNumberFormat="1" applyFont="1" applyBorder="1" applyAlignment="1" applyProtection="1">
      <alignment horizontal="center" vertical="top" wrapText="1"/>
      <protection locked="0"/>
    </xf>
    <xf numFmtId="9" fontId="0" fillId="0" borderId="73" xfId="0" applyNumberFormat="1" applyFont="1" applyBorder="1" applyAlignment="1" applyProtection="1">
      <alignment horizontal="center" vertical="top" wrapText="1"/>
      <protection locked="0"/>
    </xf>
    <xf numFmtId="9" fontId="0" fillId="0" borderId="67" xfId="0" applyNumberFormat="1" applyFont="1" applyBorder="1" applyAlignment="1" applyProtection="1">
      <alignment horizontal="center" vertical="top" wrapText="1"/>
      <protection hidden="1"/>
    </xf>
    <xf numFmtId="9" fontId="0" fillId="0" borderId="5" xfId="0" applyNumberFormat="1" applyFont="1" applyBorder="1" applyAlignment="1" applyProtection="1">
      <alignment horizontal="center" vertical="top" wrapText="1"/>
      <protection hidden="1"/>
    </xf>
    <xf numFmtId="9" fontId="0" fillId="0" borderId="73" xfId="0" applyNumberFormat="1" applyFont="1" applyBorder="1" applyAlignment="1" applyProtection="1">
      <alignment horizontal="center" vertical="top" wrapText="1"/>
      <protection hidden="1"/>
    </xf>
    <xf numFmtId="0" fontId="59" fillId="17" borderId="67" xfId="0" applyFont="1" applyFill="1" applyBorder="1" applyAlignment="1" applyProtection="1">
      <alignment horizontal="center" vertical="top"/>
      <protection hidden="1"/>
    </xf>
    <xf numFmtId="0" fontId="59" fillId="17" borderId="5" xfId="0" applyFont="1" applyFill="1" applyBorder="1" applyAlignment="1" applyProtection="1">
      <alignment horizontal="center" vertical="top"/>
      <protection hidden="1"/>
    </xf>
    <xf numFmtId="0" fontId="59" fillId="17" borderId="73" xfId="0" applyFont="1" applyFill="1" applyBorder="1" applyAlignment="1" applyProtection="1">
      <alignment horizontal="center" vertical="top"/>
      <protection hidden="1"/>
    </xf>
    <xf numFmtId="9" fontId="0" fillId="17" borderId="67" xfId="0" applyNumberFormat="1" applyFont="1" applyFill="1" applyBorder="1" applyAlignment="1" applyProtection="1">
      <alignment horizontal="center" vertical="center" wrapText="1"/>
      <protection hidden="1"/>
    </xf>
    <xf numFmtId="9" fontId="0" fillId="17" borderId="5" xfId="0" applyNumberFormat="1" applyFont="1" applyFill="1" applyBorder="1" applyAlignment="1" applyProtection="1">
      <alignment horizontal="center" vertical="center" wrapText="1"/>
      <protection hidden="1"/>
    </xf>
    <xf numFmtId="9" fontId="0" fillId="17" borderId="73" xfId="0" applyNumberFormat="1" applyFont="1" applyFill="1" applyBorder="1" applyAlignment="1" applyProtection="1">
      <alignment horizontal="center" vertical="center" wrapText="1"/>
      <protection hidden="1"/>
    </xf>
    <xf numFmtId="0" fontId="59" fillId="17" borderId="67" xfId="0" applyFont="1" applyFill="1" applyBorder="1" applyAlignment="1" applyProtection="1">
      <alignment horizontal="center" vertical="center"/>
      <protection hidden="1"/>
    </xf>
    <xf numFmtId="0" fontId="59" fillId="17" borderId="5" xfId="0" applyFont="1" applyFill="1" applyBorder="1" applyAlignment="1" applyProtection="1">
      <alignment horizontal="center" vertical="center"/>
      <protection hidden="1"/>
    </xf>
    <xf numFmtId="0" fontId="59" fillId="17" borderId="73" xfId="0" applyFont="1" applyFill="1" applyBorder="1" applyAlignment="1" applyProtection="1">
      <alignment horizontal="center" vertical="center"/>
      <protection hidden="1"/>
    </xf>
    <xf numFmtId="0" fontId="0" fillId="0" borderId="67" xfId="0" applyFont="1" applyBorder="1" applyAlignment="1" applyProtection="1">
      <alignment horizontal="center" vertical="center" wrapText="1"/>
      <protection locked="0"/>
    </xf>
    <xf numFmtId="0" fontId="0" fillId="0" borderId="5" xfId="0" applyFont="1" applyBorder="1" applyAlignment="1" applyProtection="1">
      <alignment horizontal="center" vertical="center" wrapText="1"/>
      <protection locked="0"/>
    </xf>
    <xf numFmtId="0" fontId="0" fillId="0" borderId="73" xfId="0" applyFont="1" applyBorder="1" applyAlignment="1" applyProtection="1">
      <alignment horizontal="center" vertical="center" wrapText="1"/>
      <protection locked="0"/>
    </xf>
    <xf numFmtId="0" fontId="62" fillId="3" borderId="67" xfId="0" applyFont="1" applyFill="1" applyBorder="1" applyAlignment="1" applyProtection="1">
      <alignment horizontal="center" vertical="top" wrapText="1"/>
      <protection locked="0"/>
    </xf>
    <xf numFmtId="0" fontId="62" fillId="3" borderId="5" xfId="0" applyFont="1" applyFill="1" applyBorder="1" applyAlignment="1" applyProtection="1">
      <alignment horizontal="center" vertical="top" wrapText="1"/>
      <protection locked="0"/>
    </xf>
    <xf numFmtId="0" fontId="62" fillId="3" borderId="73" xfId="0" applyFont="1" applyFill="1" applyBorder="1" applyAlignment="1" applyProtection="1">
      <alignment horizontal="center" vertical="top" wrapText="1"/>
      <protection locked="0"/>
    </xf>
    <xf numFmtId="9" fontId="0" fillId="0" borderId="67" xfId="0" applyNumberFormat="1" applyFont="1" applyBorder="1" applyAlignment="1" applyProtection="1">
      <alignment horizontal="center" vertical="center" wrapText="1"/>
      <protection locked="0"/>
    </xf>
    <xf numFmtId="9" fontId="0" fillId="0" borderId="5" xfId="0" applyNumberFormat="1" applyFont="1" applyBorder="1" applyAlignment="1" applyProtection="1">
      <alignment horizontal="center" vertical="center" wrapText="1"/>
      <protection locked="0"/>
    </xf>
    <xf numFmtId="9" fontId="0" fillId="0" borderId="73" xfId="0" applyNumberFormat="1" applyFont="1" applyBorder="1" applyAlignment="1" applyProtection="1">
      <alignment horizontal="center" vertical="center" wrapText="1"/>
      <protection locked="0"/>
    </xf>
    <xf numFmtId="9" fontId="0" fillId="0" borderId="67" xfId="0" applyNumberFormat="1" applyFont="1" applyBorder="1" applyAlignment="1" applyProtection="1">
      <alignment horizontal="center" vertical="center" wrapText="1"/>
      <protection hidden="1"/>
    </xf>
    <xf numFmtId="9" fontId="0" fillId="0" borderId="5" xfId="0" applyNumberFormat="1" applyFont="1" applyBorder="1" applyAlignment="1" applyProtection="1">
      <alignment horizontal="center" vertical="center" wrapText="1"/>
      <protection hidden="1"/>
    </xf>
    <xf numFmtId="9" fontId="0" fillId="0" borderId="73" xfId="0" applyNumberFormat="1" applyFont="1" applyBorder="1" applyAlignment="1" applyProtection="1">
      <alignment horizontal="center" vertical="center" wrapText="1"/>
      <protection hidden="1"/>
    </xf>
    <xf numFmtId="0" fontId="59" fillId="17" borderId="67" xfId="0" applyFont="1" applyFill="1" applyBorder="1" applyAlignment="1" applyProtection="1">
      <alignment horizontal="center" vertical="center" wrapText="1"/>
      <protection hidden="1"/>
    </xf>
    <xf numFmtId="0" fontId="59" fillId="17" borderId="5" xfId="0" applyFont="1" applyFill="1" applyBorder="1" applyAlignment="1" applyProtection="1">
      <alignment horizontal="center" vertical="center" wrapText="1"/>
      <protection hidden="1"/>
    </xf>
    <xf numFmtId="0" fontId="59" fillId="17" borderId="73" xfId="0" applyFont="1" applyFill="1" applyBorder="1" applyAlignment="1" applyProtection="1">
      <alignment horizontal="center" vertical="center" wrapText="1"/>
      <protection hidden="1"/>
    </xf>
    <xf numFmtId="0" fontId="0" fillId="0" borderId="67" xfId="0" applyFont="1" applyBorder="1" applyAlignment="1" applyProtection="1">
      <alignment horizontal="center" vertical="center"/>
      <protection locked="0"/>
    </xf>
    <xf numFmtId="0" fontId="0" fillId="0" borderId="5" xfId="0" applyFont="1" applyBorder="1" applyAlignment="1" applyProtection="1">
      <alignment horizontal="center" vertical="center"/>
      <protection locked="0"/>
    </xf>
    <xf numFmtId="0" fontId="0" fillId="0" borderId="73" xfId="0" applyFont="1" applyBorder="1" applyAlignment="1" applyProtection="1">
      <alignment horizontal="center" vertical="center"/>
      <protection locked="0"/>
    </xf>
    <xf numFmtId="0" fontId="0" fillId="0" borderId="66" xfId="0" applyFont="1" applyBorder="1" applyAlignment="1" applyProtection="1">
      <alignment horizontal="center" vertical="center"/>
    </xf>
    <xf numFmtId="0" fontId="0" fillId="0" borderId="70" xfId="0" applyFont="1" applyBorder="1" applyAlignment="1" applyProtection="1">
      <alignment horizontal="center" vertical="center"/>
    </xf>
    <xf numFmtId="0" fontId="0" fillId="0" borderId="72" xfId="0" applyFont="1" applyBorder="1" applyAlignment="1" applyProtection="1">
      <alignment horizontal="center" vertical="center"/>
    </xf>
    <xf numFmtId="0" fontId="14" fillId="0" borderId="67" xfId="0" applyFont="1" applyBorder="1" applyAlignment="1" applyProtection="1">
      <alignment horizontal="center" vertical="center" wrapText="1"/>
      <protection locked="0"/>
    </xf>
    <xf numFmtId="0" fontId="14" fillId="0" borderId="5" xfId="0" applyFont="1" applyBorder="1" applyAlignment="1" applyProtection="1">
      <alignment horizontal="center" vertical="center" wrapText="1"/>
      <protection locked="0"/>
    </xf>
    <xf numFmtId="0" fontId="14" fillId="0" borderId="73" xfId="0" applyFont="1" applyBorder="1" applyAlignment="1" applyProtection="1">
      <alignment horizontal="center" vertical="center" wrapText="1"/>
      <protection locked="0"/>
    </xf>
    <xf numFmtId="0" fontId="58" fillId="3" borderId="67" xfId="0" applyFont="1" applyFill="1" applyBorder="1" applyAlignment="1" applyProtection="1">
      <alignment horizontal="center" vertical="center" wrapText="1"/>
      <protection locked="0"/>
    </xf>
    <xf numFmtId="0" fontId="58" fillId="3" borderId="5" xfId="0" applyFont="1" applyFill="1" applyBorder="1" applyAlignment="1" applyProtection="1">
      <alignment horizontal="center" vertical="center" wrapText="1"/>
      <protection locked="0"/>
    </xf>
    <xf numFmtId="0" fontId="58" fillId="3" borderId="73" xfId="0" applyFont="1" applyFill="1" applyBorder="1" applyAlignment="1" applyProtection="1">
      <alignment horizontal="center" vertical="center" wrapText="1"/>
      <protection locked="0"/>
    </xf>
    <xf numFmtId="0" fontId="0" fillId="0" borderId="66" xfId="0" applyFont="1" applyBorder="1" applyAlignment="1" applyProtection="1">
      <alignment horizontal="center" vertical="top"/>
    </xf>
    <xf numFmtId="0" fontId="0" fillId="0" borderId="70" xfId="0" applyFont="1" applyBorder="1" applyAlignment="1" applyProtection="1">
      <alignment horizontal="center" vertical="top"/>
    </xf>
    <xf numFmtId="0" fontId="0" fillId="0" borderId="72" xfId="0" applyFont="1" applyBorder="1" applyAlignment="1" applyProtection="1">
      <alignment horizontal="center" vertical="top"/>
    </xf>
    <xf numFmtId="0" fontId="13" fillId="3" borderId="67" xfId="0" applyFont="1" applyFill="1" applyBorder="1" applyAlignment="1" applyProtection="1">
      <alignment horizontal="center" vertical="top" wrapText="1"/>
      <protection locked="0"/>
    </xf>
    <xf numFmtId="0" fontId="13" fillId="3" borderId="5" xfId="0" applyFont="1" applyFill="1" applyBorder="1" applyAlignment="1" applyProtection="1">
      <alignment horizontal="center" vertical="top" wrapText="1"/>
      <protection locked="0"/>
    </xf>
    <xf numFmtId="0" fontId="13" fillId="3" borderId="73" xfId="0" applyFont="1" applyFill="1" applyBorder="1" applyAlignment="1" applyProtection="1">
      <alignment horizontal="center" vertical="top" wrapText="1"/>
      <protection locked="0"/>
    </xf>
    <xf numFmtId="0" fontId="57" fillId="0" borderId="66" xfId="0" applyFont="1" applyBorder="1" applyAlignment="1" applyProtection="1">
      <alignment horizontal="center" vertical="top"/>
    </xf>
    <xf numFmtId="0" fontId="57" fillId="0" borderId="70" xfId="0" applyFont="1" applyBorder="1" applyAlignment="1" applyProtection="1">
      <alignment horizontal="center" vertical="top"/>
    </xf>
    <xf numFmtId="0" fontId="57" fillId="0" borderId="72" xfId="0" applyFont="1" applyBorder="1" applyAlignment="1" applyProtection="1">
      <alignment horizontal="center" vertical="top"/>
    </xf>
    <xf numFmtId="0" fontId="13" fillId="0" borderId="67" xfId="0" applyFont="1" applyBorder="1" applyAlignment="1" applyProtection="1">
      <alignment horizontal="center" vertical="top" wrapText="1"/>
      <protection locked="0"/>
    </xf>
    <xf numFmtId="0" fontId="13" fillId="0" borderId="5" xfId="0" applyFont="1" applyBorder="1" applyAlignment="1" applyProtection="1">
      <alignment horizontal="center" vertical="top" wrapText="1"/>
      <protection locked="0"/>
    </xf>
    <xf numFmtId="0" fontId="13" fillId="0" borderId="73" xfId="0" applyFont="1" applyBorder="1" applyAlignment="1" applyProtection="1">
      <alignment horizontal="center" vertical="top" wrapText="1"/>
      <protection locked="0"/>
    </xf>
    <xf numFmtId="0" fontId="0" fillId="0" borderId="88" xfId="0" applyFont="1" applyBorder="1" applyAlignment="1">
      <alignment horizontal="left" vertical="center" wrapText="1"/>
    </xf>
    <xf numFmtId="0" fontId="0" fillId="0" borderId="26" xfId="0" applyFont="1" applyBorder="1" applyAlignment="1">
      <alignment horizontal="left" vertical="center" wrapText="1"/>
    </xf>
    <xf numFmtId="0" fontId="0" fillId="0" borderId="37" xfId="0" applyFont="1" applyBorder="1" applyAlignment="1">
      <alignment horizontal="left" vertical="center" wrapText="1"/>
    </xf>
    <xf numFmtId="0" fontId="23" fillId="0" borderId="0" xfId="0" applyFont="1" applyAlignment="1">
      <alignment horizontal="center" vertical="center" wrapText="1"/>
    </xf>
    <xf numFmtId="0" fontId="18" fillId="5" borderId="9" xfId="0" applyFont="1" applyFill="1" applyBorder="1" applyAlignment="1" applyProtection="1">
      <alignment horizontal="center" wrapText="1" readingOrder="1"/>
      <protection hidden="1"/>
    </xf>
    <xf numFmtId="0" fontId="18" fillId="5" borderId="0"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11" xfId="0" applyFont="1" applyFill="1" applyBorder="1" applyAlignment="1" applyProtection="1">
      <alignment horizontal="center" wrapText="1" readingOrder="1"/>
      <protection hidden="1"/>
    </xf>
    <xf numFmtId="0" fontId="18" fillId="5" borderId="13" xfId="0" applyFont="1" applyFill="1" applyBorder="1" applyAlignment="1" applyProtection="1">
      <alignment horizontal="center" wrapText="1" readingOrder="1"/>
      <protection hidden="1"/>
    </xf>
    <xf numFmtId="0" fontId="18" fillId="5" borderId="12"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14"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0"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11" xfId="0" applyFont="1" applyFill="1" applyBorder="1" applyAlignment="1" applyProtection="1">
      <alignment horizontal="center" wrapText="1" readingOrder="1"/>
      <protection hidden="1"/>
    </xf>
    <xf numFmtId="0" fontId="18" fillId="13" borderId="13" xfId="0" applyFont="1" applyFill="1" applyBorder="1" applyAlignment="1" applyProtection="1">
      <alignment horizontal="center" wrapText="1" readingOrder="1"/>
      <protection hidden="1"/>
    </xf>
    <xf numFmtId="0" fontId="18" fillId="13" borderId="12"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14"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0"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11" xfId="0" applyFont="1" applyFill="1" applyBorder="1" applyAlignment="1" applyProtection="1">
      <alignment horizontal="center" wrapText="1" readingOrder="1"/>
      <protection hidden="1"/>
    </xf>
    <xf numFmtId="0" fontId="18" fillId="12" borderId="13" xfId="0" applyFont="1" applyFill="1" applyBorder="1" applyAlignment="1" applyProtection="1">
      <alignment horizontal="center" wrapText="1" readingOrder="1"/>
      <protection hidden="1"/>
    </xf>
    <xf numFmtId="0" fontId="18" fillId="12" borderId="12"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14"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0" xfId="0" applyFont="1" applyFill="1" applyBorder="1" applyAlignment="1" applyProtection="1">
      <alignment horizontal="center" vertical="center" wrapText="1" readingOrder="1"/>
      <protection hidden="1"/>
    </xf>
    <xf numFmtId="0" fontId="18" fillId="11" borderId="0" xfId="0" applyFont="1" applyFill="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11" xfId="0" applyFont="1" applyFill="1" applyBorder="1" applyAlignment="1" applyProtection="1">
      <alignment horizontal="center" vertical="center" wrapText="1" readingOrder="1"/>
      <protection hidden="1"/>
    </xf>
    <xf numFmtId="0" fontId="18" fillId="11" borderId="13" xfId="0" applyFont="1" applyFill="1" applyBorder="1" applyAlignment="1" applyProtection="1">
      <alignment horizontal="center" vertical="center" wrapText="1" readingOrder="1"/>
      <protection hidden="1"/>
    </xf>
    <xf numFmtId="0" fontId="18" fillId="11" borderId="12" xfId="0" applyFont="1" applyFill="1" applyBorder="1" applyAlignment="1" applyProtection="1">
      <alignment horizontal="center" vertical="center" wrapText="1" readingOrder="1"/>
      <protection hidden="1"/>
    </xf>
    <xf numFmtId="0" fontId="18" fillId="11" borderId="7" xfId="0" applyFont="1" applyFill="1" applyBorder="1" applyAlignment="1" applyProtection="1">
      <alignment horizontal="center" vertical="center" wrapText="1" readingOrder="1"/>
      <protection hidden="1"/>
    </xf>
    <xf numFmtId="0" fontId="18" fillId="11" borderId="14"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7" xfId="0" applyFont="1" applyBorder="1" applyAlignment="1">
      <alignment horizontal="center" vertical="center" wrapText="1"/>
    </xf>
    <xf numFmtId="0" fontId="15" fillId="0" borderId="14"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5" fillId="0" borderId="0" xfId="0" applyFont="1" applyAlignment="1">
      <alignment horizontal="center" vertical="center"/>
    </xf>
    <xf numFmtId="0" fontId="15" fillId="0" borderId="10" xfId="0" applyFont="1" applyBorder="1" applyAlignment="1">
      <alignment horizontal="center" vertical="center"/>
    </xf>
    <xf numFmtId="0" fontId="15" fillId="0" borderId="11" xfId="0" applyFont="1" applyBorder="1" applyAlignment="1">
      <alignment horizontal="center" vertical="center"/>
    </xf>
    <xf numFmtId="0" fontId="15" fillId="0" borderId="13" xfId="0" applyFont="1" applyBorder="1" applyAlignment="1">
      <alignment horizontal="center" vertical="center"/>
    </xf>
    <xf numFmtId="0" fontId="15" fillId="0" borderId="12" xfId="0" applyFont="1" applyBorder="1" applyAlignment="1">
      <alignment horizontal="center" vertical="center"/>
    </xf>
    <xf numFmtId="0" fontId="15" fillId="0" borderId="0" xfId="0" applyFont="1" applyBorder="1" applyAlignment="1">
      <alignment horizontal="center" vertical="center"/>
    </xf>
    <xf numFmtId="0" fontId="15" fillId="0" borderId="14" xfId="0" applyFont="1" applyBorder="1" applyAlignment="1">
      <alignment horizontal="center" vertical="center" wrapText="1"/>
    </xf>
    <xf numFmtId="0" fontId="16" fillId="10" borderId="0" xfId="0" applyFont="1" applyFill="1" applyAlignment="1">
      <alignment horizontal="center" vertical="center" textRotation="90" wrapText="1" readingOrder="1"/>
    </xf>
    <xf numFmtId="0" fontId="16" fillId="10" borderId="10" xfId="0" applyFont="1" applyFill="1" applyBorder="1" applyAlignment="1">
      <alignment horizontal="center" vertical="center" textRotation="90"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2" borderId="0" xfId="0" applyFont="1" applyFill="1" applyBorder="1" applyAlignment="1">
      <alignment horizontal="center" vertical="center" wrapText="1" readingOrder="1"/>
    </xf>
    <xf numFmtId="0" fontId="19" fillId="12" borderId="19" xfId="0" applyFont="1" applyFill="1" applyBorder="1" applyAlignment="1">
      <alignment horizontal="center" vertical="center" wrapText="1" readingOrder="1"/>
    </xf>
    <xf numFmtId="0" fontId="19" fillId="12" borderId="20" xfId="0" applyFont="1" applyFill="1" applyBorder="1" applyAlignment="1">
      <alignment horizontal="center" vertical="center" wrapText="1" readingOrder="1"/>
    </xf>
    <xf numFmtId="0" fontId="19" fillId="12" borderId="21" xfId="0" applyFont="1" applyFill="1" applyBorder="1" applyAlignment="1">
      <alignment horizontal="center" vertical="center" wrapText="1" readingOrder="1"/>
    </xf>
    <xf numFmtId="0" fontId="19" fillId="12" borderId="22" xfId="0" applyFont="1" applyFill="1" applyBorder="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1" borderId="0" xfId="0" applyFont="1" applyFill="1" applyBorder="1" applyAlignment="1">
      <alignment horizontal="center" vertical="center" wrapText="1" readingOrder="1"/>
    </xf>
    <xf numFmtId="0" fontId="19" fillId="11" borderId="19" xfId="0" applyFont="1" applyFill="1" applyBorder="1" applyAlignment="1">
      <alignment horizontal="center" vertical="center" wrapText="1" readingOrder="1"/>
    </xf>
    <xf numFmtId="0" fontId="19" fillId="11" borderId="20" xfId="0" applyFont="1" applyFill="1" applyBorder="1" applyAlignment="1">
      <alignment horizontal="center" vertical="center" wrapText="1" readingOrder="1"/>
    </xf>
    <xf numFmtId="0" fontId="19" fillId="11" borderId="21" xfId="0" applyFont="1" applyFill="1" applyBorder="1" applyAlignment="1">
      <alignment horizontal="center" vertical="center" wrapText="1" readingOrder="1"/>
    </xf>
    <xf numFmtId="0" fontId="19" fillId="11" borderId="22" xfId="0" applyFont="1" applyFill="1" applyBorder="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13" borderId="0" xfId="0" applyFont="1" applyFill="1" applyBorder="1" applyAlignment="1">
      <alignment horizontal="center" vertical="center" wrapText="1" readingOrder="1"/>
    </xf>
    <xf numFmtId="0" fontId="19" fillId="13" borderId="19" xfId="0" applyFont="1" applyFill="1" applyBorder="1" applyAlignment="1">
      <alignment horizontal="center" vertical="center" wrapText="1" readingOrder="1"/>
    </xf>
    <xf numFmtId="0" fontId="19" fillId="13" borderId="20" xfId="0" applyFont="1" applyFill="1" applyBorder="1" applyAlignment="1">
      <alignment horizontal="center" vertical="center" wrapText="1" readingOrder="1"/>
    </xf>
    <xf numFmtId="0" fontId="19" fillId="13" borderId="21" xfId="0" applyFont="1" applyFill="1" applyBorder="1" applyAlignment="1">
      <alignment horizontal="center" vertical="center" wrapText="1" readingOrder="1"/>
    </xf>
    <xf numFmtId="0" fontId="19" fillId="13" borderId="22" xfId="0" applyFont="1" applyFill="1" applyBorder="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19" fillId="5" borderId="0" xfId="0" applyFont="1" applyFill="1" applyBorder="1" applyAlignment="1">
      <alignment horizontal="center" vertical="center" wrapText="1" readingOrder="1"/>
    </xf>
    <xf numFmtId="0" fontId="19" fillId="5" borderId="19" xfId="0" applyFont="1" applyFill="1" applyBorder="1" applyAlignment="1">
      <alignment horizontal="center" vertical="center" wrapText="1" readingOrder="1"/>
    </xf>
    <xf numFmtId="0" fontId="19" fillId="5" borderId="20" xfId="0" applyFont="1" applyFill="1" applyBorder="1" applyAlignment="1">
      <alignment horizontal="center" vertical="center" wrapText="1" readingOrder="1"/>
    </xf>
    <xf numFmtId="0" fontId="19" fillId="5" borderId="21" xfId="0" applyFont="1" applyFill="1" applyBorder="1" applyAlignment="1">
      <alignment horizontal="center" vertical="center" wrapText="1" readingOrder="1"/>
    </xf>
    <xf numFmtId="0" fontId="19" fillId="5" borderId="22" xfId="0" applyFont="1" applyFill="1" applyBorder="1" applyAlignment="1">
      <alignment horizontal="center" vertical="center" wrapText="1" readingOrder="1"/>
    </xf>
    <xf numFmtId="0" fontId="40" fillId="0" borderId="7" xfId="0" applyFont="1" applyBorder="1" applyAlignment="1">
      <alignment horizontal="center" vertical="center" wrapText="1"/>
    </xf>
    <xf numFmtId="0" fontId="40" fillId="0" borderId="14" xfId="0" applyFont="1" applyBorder="1" applyAlignment="1">
      <alignment horizontal="center" vertical="center"/>
    </xf>
    <xf numFmtId="0" fontId="40" fillId="0" borderId="8" xfId="0" applyFont="1" applyBorder="1" applyAlignment="1">
      <alignment horizontal="center" vertical="center"/>
    </xf>
    <xf numFmtId="0" fontId="40" fillId="0" borderId="9" xfId="0" applyFont="1" applyBorder="1" applyAlignment="1">
      <alignment horizontal="center" vertical="center"/>
    </xf>
    <xf numFmtId="0" fontId="40" fillId="0" borderId="0" xfId="0" applyFont="1" applyAlignment="1">
      <alignment horizontal="center" vertical="center"/>
    </xf>
    <xf numFmtId="0" fontId="40" fillId="0" borderId="10" xfId="0" applyFont="1" applyBorder="1" applyAlignment="1">
      <alignment horizontal="center" vertical="center"/>
    </xf>
    <xf numFmtId="0" fontId="40" fillId="0" borderId="11" xfId="0" applyFont="1" applyBorder="1" applyAlignment="1">
      <alignment horizontal="center" vertical="center"/>
    </xf>
    <xf numFmtId="0" fontId="40" fillId="0" borderId="13" xfId="0" applyFont="1" applyBorder="1" applyAlignment="1">
      <alignment horizontal="center" vertical="center"/>
    </xf>
    <xf numFmtId="0" fontId="40" fillId="0" borderId="12" xfId="0" applyFont="1" applyBorder="1" applyAlignment="1">
      <alignment horizontal="center" vertical="center"/>
    </xf>
    <xf numFmtId="0" fontId="40" fillId="0" borderId="14" xfId="0" applyFont="1" applyBorder="1" applyAlignment="1">
      <alignment horizontal="center" vertical="center" wrapText="1"/>
    </xf>
    <xf numFmtId="0" fontId="39" fillId="11" borderId="15" xfId="0" applyFont="1" applyFill="1" applyBorder="1" applyAlignment="1">
      <alignment horizontal="center" vertical="center" wrapText="1" readingOrder="1"/>
    </xf>
    <xf numFmtId="0" fontId="39" fillId="11" borderId="16" xfId="0" applyFont="1" applyFill="1" applyBorder="1" applyAlignment="1">
      <alignment horizontal="center" vertical="center" wrapText="1" readingOrder="1"/>
    </xf>
    <xf numFmtId="0" fontId="39" fillId="11" borderId="17" xfId="0" applyFont="1" applyFill="1" applyBorder="1" applyAlignment="1">
      <alignment horizontal="center" vertical="center" wrapText="1" readingOrder="1"/>
    </xf>
    <xf numFmtId="0" fontId="39" fillId="11" borderId="18" xfId="0" applyFont="1" applyFill="1" applyBorder="1" applyAlignment="1">
      <alignment horizontal="center" vertical="center" wrapText="1" readingOrder="1"/>
    </xf>
    <xf numFmtId="0" fontId="39" fillId="11" borderId="0" xfId="0" applyFont="1" applyFill="1" applyBorder="1" applyAlignment="1">
      <alignment horizontal="center" vertical="center" wrapText="1" readingOrder="1"/>
    </xf>
    <xf numFmtId="0" fontId="39" fillId="11" borderId="19" xfId="0" applyFont="1" applyFill="1" applyBorder="1" applyAlignment="1">
      <alignment horizontal="center" vertical="center" wrapText="1" readingOrder="1"/>
    </xf>
    <xf numFmtId="0" fontId="39" fillId="11" borderId="20" xfId="0" applyFont="1" applyFill="1" applyBorder="1" applyAlignment="1">
      <alignment horizontal="center" vertical="center" wrapText="1" readingOrder="1"/>
    </xf>
    <xf numFmtId="0" fontId="39" fillId="11" borderId="21" xfId="0" applyFont="1" applyFill="1" applyBorder="1" applyAlignment="1">
      <alignment horizontal="center" vertical="center" wrapText="1" readingOrder="1"/>
    </xf>
    <xf numFmtId="0" fontId="39" fillId="11" borderId="22" xfId="0" applyFont="1" applyFill="1" applyBorder="1" applyAlignment="1">
      <alignment horizontal="center" vertical="center" wrapText="1" readingOrder="1"/>
    </xf>
    <xf numFmtId="0" fontId="40" fillId="0" borderId="9" xfId="0" applyFont="1" applyBorder="1" applyAlignment="1">
      <alignment horizontal="center" vertical="center" wrapText="1"/>
    </xf>
    <xf numFmtId="0" fontId="40" fillId="0" borderId="0" xfId="0" applyFont="1" applyBorder="1" applyAlignment="1">
      <alignment horizontal="center" vertical="center"/>
    </xf>
    <xf numFmtId="0" fontId="39" fillId="12" borderId="15" xfId="0" applyFont="1" applyFill="1" applyBorder="1" applyAlignment="1">
      <alignment horizontal="center" vertical="center" wrapText="1" readingOrder="1"/>
    </xf>
    <xf numFmtId="0" fontId="39" fillId="12" borderId="16" xfId="0" applyFont="1" applyFill="1" applyBorder="1" applyAlignment="1">
      <alignment horizontal="center" vertical="center" wrapText="1" readingOrder="1"/>
    </xf>
    <xf numFmtId="0" fontId="39" fillId="12" borderId="17" xfId="0" applyFont="1" applyFill="1" applyBorder="1" applyAlignment="1">
      <alignment horizontal="center" vertical="center" wrapText="1" readingOrder="1"/>
    </xf>
    <xf numFmtId="0" fontId="39" fillId="12" borderId="18" xfId="0" applyFont="1" applyFill="1" applyBorder="1" applyAlignment="1">
      <alignment horizontal="center" vertical="center" wrapText="1" readingOrder="1"/>
    </xf>
    <xf numFmtId="0" fontId="39" fillId="12" borderId="0" xfId="0" applyFont="1" applyFill="1" applyBorder="1" applyAlignment="1">
      <alignment horizontal="center" vertical="center" wrapText="1" readingOrder="1"/>
    </xf>
    <xf numFmtId="0" fontId="39" fillId="12" borderId="19" xfId="0" applyFont="1" applyFill="1" applyBorder="1" applyAlignment="1">
      <alignment horizontal="center" vertical="center" wrapText="1" readingOrder="1"/>
    </xf>
    <xf numFmtId="0" fontId="39" fillId="12" borderId="20" xfId="0" applyFont="1" applyFill="1" applyBorder="1" applyAlignment="1">
      <alignment horizontal="center" vertical="center" wrapText="1" readingOrder="1"/>
    </xf>
    <xf numFmtId="0" fontId="39" fillId="12" borderId="21" xfId="0" applyFont="1" applyFill="1" applyBorder="1" applyAlignment="1">
      <alignment horizontal="center" vertical="center" wrapText="1" readingOrder="1"/>
    </xf>
    <xf numFmtId="0" fontId="39" fillId="12" borderId="22" xfId="0" applyFont="1" applyFill="1" applyBorder="1" applyAlignment="1">
      <alignment horizontal="center" vertical="center" wrapText="1" readingOrder="1"/>
    </xf>
    <xf numFmtId="0" fontId="38" fillId="0" borderId="0" xfId="0" applyFont="1" applyAlignment="1">
      <alignment horizontal="center" vertical="center" wrapText="1"/>
    </xf>
    <xf numFmtId="0" fontId="20" fillId="0" borderId="0" xfId="0" applyFont="1" applyAlignment="1">
      <alignment horizontal="center" vertical="center" wrapText="1"/>
    </xf>
    <xf numFmtId="0" fontId="39" fillId="5" borderId="15" xfId="0" applyFont="1" applyFill="1" applyBorder="1" applyAlignment="1">
      <alignment horizontal="center" vertical="center" wrapText="1" readingOrder="1"/>
    </xf>
    <xf numFmtId="0" fontId="39" fillId="5" borderId="16" xfId="0" applyFont="1" applyFill="1" applyBorder="1" applyAlignment="1">
      <alignment horizontal="center" vertical="center" wrapText="1" readingOrder="1"/>
    </xf>
    <xf numFmtId="0" fontId="39" fillId="5" borderId="17" xfId="0" applyFont="1" applyFill="1" applyBorder="1" applyAlignment="1">
      <alignment horizontal="center" vertical="center" wrapText="1" readingOrder="1"/>
    </xf>
    <xf numFmtId="0" fontId="39" fillId="5" borderId="18" xfId="0" applyFont="1" applyFill="1" applyBorder="1" applyAlignment="1">
      <alignment horizontal="center" vertical="center" wrapText="1" readingOrder="1"/>
    </xf>
    <xf numFmtId="0" fontId="39" fillId="5" borderId="0" xfId="0" applyFont="1" applyFill="1" applyBorder="1" applyAlignment="1">
      <alignment horizontal="center" vertical="center" wrapText="1" readingOrder="1"/>
    </xf>
    <xf numFmtId="0" fontId="39" fillId="5" borderId="19" xfId="0" applyFont="1" applyFill="1" applyBorder="1" applyAlignment="1">
      <alignment horizontal="center" vertical="center" wrapText="1" readingOrder="1"/>
    </xf>
    <xf numFmtId="0" fontId="39" fillId="5" borderId="20" xfId="0" applyFont="1" applyFill="1" applyBorder="1" applyAlignment="1">
      <alignment horizontal="center" vertical="center" wrapText="1" readingOrder="1"/>
    </xf>
    <xf numFmtId="0" fontId="39" fillId="5" borderId="21" xfId="0" applyFont="1" applyFill="1" applyBorder="1" applyAlignment="1">
      <alignment horizontal="center" vertical="center" wrapText="1" readingOrder="1"/>
    </xf>
    <xf numFmtId="0" fontId="39" fillId="5" borderId="22" xfId="0" applyFont="1" applyFill="1" applyBorder="1" applyAlignment="1">
      <alignment horizontal="center" vertical="center" wrapText="1" readingOrder="1"/>
    </xf>
    <xf numFmtId="0" fontId="39" fillId="13" borderId="15" xfId="0" applyFont="1" applyFill="1" applyBorder="1" applyAlignment="1">
      <alignment horizontal="center" vertical="center" wrapText="1" readingOrder="1"/>
    </xf>
    <xf numFmtId="0" fontId="39" fillId="13" borderId="16" xfId="0" applyFont="1" applyFill="1" applyBorder="1" applyAlignment="1">
      <alignment horizontal="center" vertical="center" wrapText="1" readingOrder="1"/>
    </xf>
    <xf numFmtId="0" fontId="39" fillId="13" borderId="17" xfId="0" applyFont="1" applyFill="1" applyBorder="1" applyAlignment="1">
      <alignment horizontal="center" vertical="center" wrapText="1" readingOrder="1"/>
    </xf>
    <xf numFmtId="0" fontId="39" fillId="13" borderId="18" xfId="0" applyFont="1" applyFill="1" applyBorder="1" applyAlignment="1">
      <alignment horizontal="center" vertical="center" wrapText="1" readingOrder="1"/>
    </xf>
    <xf numFmtId="0" fontId="39" fillId="13" borderId="0" xfId="0" applyFont="1" applyFill="1" applyBorder="1" applyAlignment="1">
      <alignment horizontal="center" vertical="center" wrapText="1" readingOrder="1"/>
    </xf>
    <xf numFmtId="0" fontId="39" fillId="13" borderId="19" xfId="0" applyFont="1" applyFill="1" applyBorder="1" applyAlignment="1">
      <alignment horizontal="center" vertical="center" wrapText="1" readingOrder="1"/>
    </xf>
    <xf numFmtId="0" fontId="39" fillId="13" borderId="20" xfId="0" applyFont="1" applyFill="1" applyBorder="1" applyAlignment="1">
      <alignment horizontal="center" vertical="center" wrapText="1" readingOrder="1"/>
    </xf>
    <xf numFmtId="0" fontId="39" fillId="13" borderId="21" xfId="0" applyFont="1" applyFill="1" applyBorder="1" applyAlignment="1">
      <alignment horizontal="center" vertical="center" wrapText="1" readingOrder="1"/>
    </xf>
    <xf numFmtId="0" fontId="39" fillId="13" borderId="22" xfId="0" applyFont="1" applyFill="1" applyBorder="1" applyAlignment="1">
      <alignment horizontal="center" vertical="center" wrapText="1" readingOrder="1"/>
    </xf>
    <xf numFmtId="0" fontId="22" fillId="0" borderId="0" xfId="0" applyFont="1" applyAlignment="1">
      <alignment horizontal="center" vertical="center"/>
    </xf>
    <xf numFmtId="0" fontId="42" fillId="0" borderId="0" xfId="0" applyFont="1" applyAlignment="1">
      <alignment horizontal="center" vertical="center"/>
    </xf>
    <xf numFmtId="0" fontId="37" fillId="15" borderId="25" xfId="0" applyFont="1" applyFill="1" applyBorder="1" applyAlignment="1">
      <alignment horizontal="center" vertical="center" wrapText="1" readingOrder="1"/>
    </xf>
    <xf numFmtId="0" fontId="37" fillId="15" borderId="26" xfId="0" applyFont="1" applyFill="1" applyBorder="1" applyAlignment="1">
      <alignment horizontal="center" vertical="center" wrapText="1" readingOrder="1"/>
    </xf>
    <xf numFmtId="0" fontId="37" fillId="15" borderId="37" xfId="0" applyFont="1" applyFill="1" applyBorder="1" applyAlignment="1">
      <alignment horizontal="center" vertical="center" wrapText="1" readingOrder="1"/>
    </xf>
    <xf numFmtId="0" fontId="32" fillId="3" borderId="0" xfId="0" applyFont="1" applyFill="1" applyBorder="1" applyAlignment="1">
      <alignment horizontal="justify" vertical="center" wrapText="1"/>
    </xf>
    <xf numFmtId="0" fontId="34" fillId="15" borderId="34" xfId="0" applyFont="1" applyFill="1" applyBorder="1" applyAlignment="1">
      <alignment horizontal="center" vertical="center" wrapText="1" readingOrder="1"/>
    </xf>
    <xf numFmtId="0" fontId="34" fillId="15" borderId="35" xfId="0" applyFont="1" applyFill="1" applyBorder="1" applyAlignment="1">
      <alignment horizontal="center" vertical="center" wrapText="1" readingOrder="1"/>
    </xf>
    <xf numFmtId="0" fontId="34" fillId="3" borderId="32" xfId="0" applyFont="1" applyFill="1" applyBorder="1" applyAlignment="1">
      <alignment horizontal="center" vertical="center" wrapText="1" readingOrder="1"/>
    </xf>
    <xf numFmtId="0" fontId="34" fillId="3" borderId="27" xfId="0" applyFont="1" applyFill="1" applyBorder="1" applyAlignment="1">
      <alignment horizontal="center" vertical="center" wrapText="1" readingOrder="1"/>
    </xf>
    <xf numFmtId="0" fontId="34" fillId="3" borderId="24" xfId="0" applyFont="1" applyFill="1" applyBorder="1" applyAlignment="1">
      <alignment horizontal="center" vertical="center" wrapText="1" readingOrder="1"/>
    </xf>
    <xf numFmtId="0" fontId="34" fillId="3" borderId="23" xfId="0" applyFont="1" applyFill="1" applyBorder="1" applyAlignment="1">
      <alignment horizontal="center" vertical="center" wrapText="1" readingOrder="1"/>
    </xf>
    <xf numFmtId="0" fontId="34" fillId="3" borderId="29" xfId="0" applyFont="1" applyFill="1" applyBorder="1" applyAlignment="1">
      <alignment horizontal="center" vertical="center" wrapText="1" readingOrder="1"/>
    </xf>
    <xf numFmtId="0" fontId="34" fillId="3" borderId="30" xfId="0" applyFont="1" applyFill="1" applyBorder="1" applyAlignment="1">
      <alignment horizontal="center" vertical="center" wrapText="1" readingOrder="1"/>
    </xf>
  </cellXfs>
  <cellStyles count="5">
    <cellStyle name="Normal" xfId="0" builtinId="0"/>
    <cellStyle name="Normal - Style1 2" xfId="2"/>
    <cellStyle name="Normal 2" xfId="4"/>
    <cellStyle name="Normal 2 2" xfId="3"/>
    <cellStyle name="Porcentaje" xfId="1" builtinId="5"/>
  </cellStyles>
  <dxfs count="232">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9900"/>
      <color rgb="FFFFFF6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1036199</xdr:colOff>
      <xdr:row>1</xdr:row>
      <xdr:rowOff>662214</xdr:rowOff>
    </xdr:to>
    <xdr:pic>
      <xdr:nvPicPr>
        <xdr:cNvPr id="2" name="Imagen 1">
          <a:extLst>
            <a:ext uri="{FF2B5EF4-FFF2-40B4-BE49-F238E27FC236}">
              <a16:creationId xmlns:a16="http://schemas.microsoft.com/office/drawing/2014/main" id="{56E45A74-2463-441D-84A7-818ACF225EF7}"/>
            </a:ext>
          </a:extLst>
        </xdr:cNvPr>
        <xdr:cNvPicPr>
          <a:picLocks noChangeAspect="1"/>
        </xdr:cNvPicPr>
      </xdr:nvPicPr>
      <xdr:blipFill>
        <a:blip xmlns:r="http://schemas.openxmlformats.org/officeDocument/2006/relationships" r:embed="rId1"/>
        <a:stretch>
          <a:fillRect/>
        </a:stretch>
      </xdr:blipFill>
      <xdr:spPr>
        <a:xfrm>
          <a:off x="0" y="0"/>
          <a:ext cx="2560199" cy="1097643"/>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1"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id="1" name="Tabla1" displayName="Tabla1" ref="B209:C219" totalsRowShown="0" headerRowDxfId="3" dataDxfId="2">
  <autoFilter ref="B209:C219"/>
  <tableColumns count="2">
    <tableColumn id="1" name="Criterios" dataDxfId="1"/>
    <tableColumn id="2"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B1:H45"/>
  <sheetViews>
    <sheetView topLeftCell="B15" zoomScale="110" zoomScaleNormal="110" workbookViewId="0">
      <selection activeCell="E22" sqref="E22:F22"/>
    </sheetView>
  </sheetViews>
  <sheetFormatPr baseColWidth="10" defaultColWidth="11.453125" defaultRowHeight="14.5" x14ac:dyDescent="0.35"/>
  <cols>
    <col min="1" max="1" width="2.81640625" style="70" customWidth="1"/>
    <col min="2" max="3" width="24.7265625" style="70" customWidth="1"/>
    <col min="4" max="4" width="16" style="70" customWidth="1"/>
    <col min="5" max="5" width="24.7265625" style="70" customWidth="1"/>
    <col min="6" max="6" width="27.7265625" style="70" customWidth="1"/>
    <col min="7" max="8" width="24.7265625" style="70" customWidth="1"/>
    <col min="9" max="16384" width="11.453125" style="70"/>
  </cols>
  <sheetData>
    <row r="1" spans="2:8" ht="15" thickBot="1" x14ac:dyDescent="0.4"/>
    <row r="2" spans="2:8" ht="18" x14ac:dyDescent="0.35">
      <c r="B2" s="446" t="s">
        <v>161</v>
      </c>
      <c r="C2" s="447"/>
      <c r="D2" s="447"/>
      <c r="E2" s="447"/>
      <c r="F2" s="447"/>
      <c r="G2" s="447"/>
      <c r="H2" s="448"/>
    </row>
    <row r="3" spans="2:8" x14ac:dyDescent="0.35">
      <c r="B3" s="71"/>
      <c r="C3" s="72"/>
      <c r="D3" s="72"/>
      <c r="E3" s="72"/>
      <c r="F3" s="72"/>
      <c r="G3" s="72"/>
      <c r="H3" s="73"/>
    </row>
    <row r="4" spans="2:8" ht="63" customHeight="1" x14ac:dyDescent="0.35">
      <c r="B4" s="449" t="s">
        <v>204</v>
      </c>
      <c r="C4" s="450"/>
      <c r="D4" s="450"/>
      <c r="E4" s="450"/>
      <c r="F4" s="450"/>
      <c r="G4" s="450"/>
      <c r="H4" s="451"/>
    </row>
    <row r="5" spans="2:8" ht="63" customHeight="1" x14ac:dyDescent="0.35">
      <c r="B5" s="452"/>
      <c r="C5" s="453"/>
      <c r="D5" s="453"/>
      <c r="E5" s="453"/>
      <c r="F5" s="453"/>
      <c r="G5" s="453"/>
      <c r="H5" s="454"/>
    </row>
    <row r="6" spans="2:8" x14ac:dyDescent="0.35">
      <c r="B6" s="455" t="s">
        <v>159</v>
      </c>
      <c r="C6" s="456"/>
      <c r="D6" s="456"/>
      <c r="E6" s="456"/>
      <c r="F6" s="456"/>
      <c r="G6" s="456"/>
      <c r="H6" s="457"/>
    </row>
    <row r="7" spans="2:8" ht="95.25" customHeight="1" x14ac:dyDescent="0.35">
      <c r="B7" s="465" t="s">
        <v>164</v>
      </c>
      <c r="C7" s="466"/>
      <c r="D7" s="466"/>
      <c r="E7" s="466"/>
      <c r="F7" s="466"/>
      <c r="G7" s="466"/>
      <c r="H7" s="467"/>
    </row>
    <row r="8" spans="2:8" x14ac:dyDescent="0.35">
      <c r="B8" s="108"/>
      <c r="C8" s="109"/>
      <c r="D8" s="109"/>
      <c r="E8" s="109"/>
      <c r="F8" s="109"/>
      <c r="G8" s="109"/>
      <c r="H8" s="110"/>
    </row>
    <row r="9" spans="2:8" ht="16.5" customHeight="1" x14ac:dyDescent="0.35">
      <c r="B9" s="458" t="s">
        <v>197</v>
      </c>
      <c r="C9" s="459"/>
      <c r="D9" s="459"/>
      <c r="E9" s="459"/>
      <c r="F9" s="459"/>
      <c r="G9" s="459"/>
      <c r="H9" s="460"/>
    </row>
    <row r="10" spans="2:8" ht="44.25" customHeight="1" x14ac:dyDescent="0.35">
      <c r="B10" s="458"/>
      <c r="C10" s="459"/>
      <c r="D10" s="459"/>
      <c r="E10" s="459"/>
      <c r="F10" s="459"/>
      <c r="G10" s="459"/>
      <c r="H10" s="460"/>
    </row>
    <row r="11" spans="2:8" ht="15" thickBot="1" x14ac:dyDescent="0.4">
      <c r="B11" s="96"/>
      <c r="C11" s="99"/>
      <c r="D11" s="104"/>
      <c r="E11" s="105"/>
      <c r="F11" s="105"/>
      <c r="G11" s="106"/>
      <c r="H11" s="107"/>
    </row>
    <row r="12" spans="2:8" ht="15" thickTop="1" x14ac:dyDescent="0.35">
      <c r="B12" s="96"/>
      <c r="C12" s="461" t="s">
        <v>160</v>
      </c>
      <c r="D12" s="462"/>
      <c r="E12" s="463" t="s">
        <v>198</v>
      </c>
      <c r="F12" s="464"/>
      <c r="G12" s="99"/>
      <c r="H12" s="100"/>
    </row>
    <row r="13" spans="2:8" ht="35.25" customHeight="1" x14ac:dyDescent="0.35">
      <c r="B13" s="96"/>
      <c r="C13" s="468" t="s">
        <v>191</v>
      </c>
      <c r="D13" s="469"/>
      <c r="E13" s="470" t="s">
        <v>196</v>
      </c>
      <c r="F13" s="471"/>
      <c r="G13" s="99"/>
      <c r="H13" s="100"/>
    </row>
    <row r="14" spans="2:8" ht="17.25" customHeight="1" x14ac:dyDescent="0.35">
      <c r="B14" s="96"/>
      <c r="C14" s="468" t="s">
        <v>192</v>
      </c>
      <c r="D14" s="469"/>
      <c r="E14" s="470" t="s">
        <v>194</v>
      </c>
      <c r="F14" s="471"/>
      <c r="G14" s="99"/>
      <c r="H14" s="100"/>
    </row>
    <row r="15" spans="2:8" ht="19.5" customHeight="1" x14ac:dyDescent="0.35">
      <c r="B15" s="96"/>
      <c r="C15" s="468" t="s">
        <v>193</v>
      </c>
      <c r="D15" s="469"/>
      <c r="E15" s="470" t="s">
        <v>195</v>
      </c>
      <c r="F15" s="471"/>
      <c r="G15" s="99"/>
      <c r="H15" s="100"/>
    </row>
    <row r="16" spans="2:8" ht="69.75" customHeight="1" x14ac:dyDescent="0.35">
      <c r="B16" s="96"/>
      <c r="C16" s="468" t="s">
        <v>162</v>
      </c>
      <c r="D16" s="469"/>
      <c r="E16" s="470" t="s">
        <v>163</v>
      </c>
      <c r="F16" s="471"/>
      <c r="G16" s="99"/>
      <c r="H16" s="100"/>
    </row>
    <row r="17" spans="2:8" ht="34.5" customHeight="1" x14ac:dyDescent="0.35">
      <c r="B17" s="96"/>
      <c r="C17" s="472" t="s">
        <v>2</v>
      </c>
      <c r="D17" s="473"/>
      <c r="E17" s="474" t="s">
        <v>205</v>
      </c>
      <c r="F17" s="475"/>
      <c r="G17" s="99"/>
      <c r="H17" s="100"/>
    </row>
    <row r="18" spans="2:8" ht="27.75" customHeight="1" x14ac:dyDescent="0.35">
      <c r="B18" s="96"/>
      <c r="C18" s="472" t="s">
        <v>3</v>
      </c>
      <c r="D18" s="473"/>
      <c r="E18" s="474" t="s">
        <v>206</v>
      </c>
      <c r="F18" s="475"/>
      <c r="G18" s="99"/>
      <c r="H18" s="100"/>
    </row>
    <row r="19" spans="2:8" ht="28.5" customHeight="1" x14ac:dyDescent="0.35">
      <c r="B19" s="96"/>
      <c r="C19" s="472" t="s">
        <v>39</v>
      </c>
      <c r="D19" s="473"/>
      <c r="E19" s="474" t="s">
        <v>207</v>
      </c>
      <c r="F19" s="475"/>
      <c r="G19" s="99"/>
      <c r="H19" s="100"/>
    </row>
    <row r="20" spans="2:8" ht="72.75" customHeight="1" x14ac:dyDescent="0.35">
      <c r="B20" s="96"/>
      <c r="C20" s="472" t="s">
        <v>1</v>
      </c>
      <c r="D20" s="473"/>
      <c r="E20" s="474" t="s">
        <v>208</v>
      </c>
      <c r="F20" s="475"/>
      <c r="G20" s="99"/>
      <c r="H20" s="100"/>
    </row>
    <row r="21" spans="2:8" ht="64.5" customHeight="1" x14ac:dyDescent="0.35">
      <c r="B21" s="96"/>
      <c r="C21" s="472" t="s">
        <v>47</v>
      </c>
      <c r="D21" s="473"/>
      <c r="E21" s="474" t="s">
        <v>166</v>
      </c>
      <c r="F21" s="475"/>
      <c r="G21" s="99"/>
      <c r="H21" s="100"/>
    </row>
    <row r="22" spans="2:8" ht="71.25" customHeight="1" x14ac:dyDescent="0.35">
      <c r="B22" s="96"/>
      <c r="C22" s="472" t="s">
        <v>165</v>
      </c>
      <c r="D22" s="473"/>
      <c r="E22" s="474" t="s">
        <v>167</v>
      </c>
      <c r="F22" s="475"/>
      <c r="G22" s="99" t="s">
        <v>209</v>
      </c>
      <c r="H22" s="100"/>
    </row>
    <row r="23" spans="2:8" ht="55.5" customHeight="1" x14ac:dyDescent="0.35">
      <c r="B23" s="96"/>
      <c r="C23" s="479" t="s">
        <v>168</v>
      </c>
      <c r="D23" s="480"/>
      <c r="E23" s="474" t="s">
        <v>169</v>
      </c>
      <c r="F23" s="475"/>
      <c r="G23" s="99"/>
      <c r="H23" s="100"/>
    </row>
    <row r="24" spans="2:8" ht="42" customHeight="1" x14ac:dyDescent="0.35">
      <c r="B24" s="96"/>
      <c r="C24" s="479" t="s">
        <v>45</v>
      </c>
      <c r="D24" s="480"/>
      <c r="E24" s="474" t="s">
        <v>170</v>
      </c>
      <c r="F24" s="475"/>
      <c r="G24" s="99"/>
      <c r="H24" s="100"/>
    </row>
    <row r="25" spans="2:8" ht="73.5" customHeight="1" x14ac:dyDescent="0.35">
      <c r="B25" s="96"/>
      <c r="C25" s="479" t="s">
        <v>158</v>
      </c>
      <c r="D25" s="480"/>
      <c r="E25" s="474" t="s">
        <v>171</v>
      </c>
      <c r="F25" s="475"/>
      <c r="G25" s="444" t="s">
        <v>210</v>
      </c>
      <c r="H25" s="445"/>
    </row>
    <row r="26" spans="2:8" ht="23.25" customHeight="1" x14ac:dyDescent="0.35">
      <c r="B26" s="96"/>
      <c r="C26" s="479" t="s">
        <v>12</v>
      </c>
      <c r="D26" s="480"/>
      <c r="E26" s="474" t="s">
        <v>172</v>
      </c>
      <c r="F26" s="475"/>
      <c r="G26" s="99"/>
      <c r="H26" s="100"/>
    </row>
    <row r="27" spans="2:8" ht="30.75" customHeight="1" x14ac:dyDescent="0.35">
      <c r="B27" s="96"/>
      <c r="C27" s="479" t="s">
        <v>176</v>
      </c>
      <c r="D27" s="480"/>
      <c r="E27" s="474" t="s">
        <v>173</v>
      </c>
      <c r="F27" s="475"/>
      <c r="G27" s="99"/>
      <c r="H27" s="100"/>
    </row>
    <row r="28" spans="2:8" ht="35.25" customHeight="1" x14ac:dyDescent="0.35">
      <c r="B28" s="96"/>
      <c r="C28" s="479" t="s">
        <v>177</v>
      </c>
      <c r="D28" s="480"/>
      <c r="E28" s="474" t="s">
        <v>174</v>
      </c>
      <c r="F28" s="475"/>
      <c r="G28" s="99"/>
      <c r="H28" s="100"/>
    </row>
    <row r="29" spans="2:8" ht="33" customHeight="1" x14ac:dyDescent="0.35">
      <c r="B29" s="96"/>
      <c r="C29" s="479" t="s">
        <v>177</v>
      </c>
      <c r="D29" s="480"/>
      <c r="E29" s="474" t="s">
        <v>174</v>
      </c>
      <c r="F29" s="475"/>
      <c r="G29" s="99"/>
      <c r="H29" s="100"/>
    </row>
    <row r="30" spans="2:8" ht="30" customHeight="1" x14ac:dyDescent="0.35">
      <c r="B30" s="96"/>
      <c r="C30" s="479" t="s">
        <v>178</v>
      </c>
      <c r="D30" s="480"/>
      <c r="E30" s="474" t="s">
        <v>175</v>
      </c>
      <c r="F30" s="475"/>
      <c r="G30" s="99"/>
      <c r="H30" s="100"/>
    </row>
    <row r="31" spans="2:8" ht="35.25" customHeight="1" x14ac:dyDescent="0.35">
      <c r="B31" s="96"/>
      <c r="C31" s="479" t="s">
        <v>179</v>
      </c>
      <c r="D31" s="480"/>
      <c r="E31" s="474" t="s">
        <v>180</v>
      </c>
      <c r="F31" s="475"/>
      <c r="G31" s="99"/>
      <c r="H31" s="100"/>
    </row>
    <row r="32" spans="2:8" ht="31.5" customHeight="1" x14ac:dyDescent="0.35">
      <c r="B32" s="96"/>
      <c r="C32" s="479" t="s">
        <v>181</v>
      </c>
      <c r="D32" s="480"/>
      <c r="E32" s="474" t="s">
        <v>182</v>
      </c>
      <c r="F32" s="475"/>
      <c r="G32" s="99"/>
      <c r="H32" s="100"/>
    </row>
    <row r="33" spans="2:8" ht="35.25" customHeight="1" x14ac:dyDescent="0.35">
      <c r="B33" s="96"/>
      <c r="C33" s="479" t="s">
        <v>183</v>
      </c>
      <c r="D33" s="480"/>
      <c r="E33" s="474" t="s">
        <v>184</v>
      </c>
      <c r="F33" s="475"/>
      <c r="G33" s="99"/>
      <c r="H33" s="100"/>
    </row>
    <row r="34" spans="2:8" ht="59.25" customHeight="1" x14ac:dyDescent="0.35">
      <c r="B34" s="96"/>
      <c r="C34" s="479" t="s">
        <v>185</v>
      </c>
      <c r="D34" s="480"/>
      <c r="E34" s="474" t="s">
        <v>186</v>
      </c>
      <c r="F34" s="475"/>
      <c r="G34" s="99"/>
      <c r="H34" s="100"/>
    </row>
    <row r="35" spans="2:8" ht="29.25" customHeight="1" x14ac:dyDescent="0.35">
      <c r="B35" s="96"/>
      <c r="C35" s="479" t="s">
        <v>29</v>
      </c>
      <c r="D35" s="480"/>
      <c r="E35" s="474" t="s">
        <v>187</v>
      </c>
      <c r="F35" s="475"/>
      <c r="G35" s="99"/>
      <c r="H35" s="100"/>
    </row>
    <row r="36" spans="2:8" ht="82.5" customHeight="1" x14ac:dyDescent="0.35">
      <c r="B36" s="96"/>
      <c r="C36" s="479" t="s">
        <v>189</v>
      </c>
      <c r="D36" s="480"/>
      <c r="E36" s="474" t="s">
        <v>188</v>
      </c>
      <c r="F36" s="475"/>
      <c r="G36" s="99"/>
      <c r="H36" s="100"/>
    </row>
    <row r="37" spans="2:8" ht="46.5" customHeight="1" x14ac:dyDescent="0.35">
      <c r="B37" s="96"/>
      <c r="C37" s="479" t="s">
        <v>36</v>
      </c>
      <c r="D37" s="480"/>
      <c r="E37" s="474" t="s">
        <v>190</v>
      </c>
      <c r="F37" s="475"/>
      <c r="G37" s="99"/>
      <c r="H37" s="100"/>
    </row>
    <row r="38" spans="2:8" ht="6.75" customHeight="1" thickBot="1" x14ac:dyDescent="0.4">
      <c r="B38" s="96"/>
      <c r="C38" s="481"/>
      <c r="D38" s="482"/>
      <c r="E38" s="483"/>
      <c r="F38" s="484"/>
      <c r="G38" s="99"/>
      <c r="H38" s="100"/>
    </row>
    <row r="39" spans="2:8" ht="15" thickTop="1" x14ac:dyDescent="0.35">
      <c r="B39" s="96"/>
      <c r="C39" s="97"/>
      <c r="D39" s="97"/>
      <c r="E39" s="98"/>
      <c r="F39" s="98"/>
      <c r="G39" s="99"/>
      <c r="H39" s="100"/>
    </row>
    <row r="40" spans="2:8" ht="21" customHeight="1" x14ac:dyDescent="0.35">
      <c r="B40" s="476" t="s">
        <v>199</v>
      </c>
      <c r="C40" s="477"/>
      <c r="D40" s="477"/>
      <c r="E40" s="477"/>
      <c r="F40" s="477"/>
      <c r="G40" s="477"/>
      <c r="H40" s="478"/>
    </row>
    <row r="41" spans="2:8" ht="20.25" customHeight="1" x14ac:dyDescent="0.35">
      <c r="B41" s="476" t="s">
        <v>200</v>
      </c>
      <c r="C41" s="477"/>
      <c r="D41" s="477"/>
      <c r="E41" s="477"/>
      <c r="F41" s="477"/>
      <c r="G41" s="477"/>
      <c r="H41" s="478"/>
    </row>
    <row r="42" spans="2:8" ht="20.25" customHeight="1" x14ac:dyDescent="0.35">
      <c r="B42" s="476" t="s">
        <v>201</v>
      </c>
      <c r="C42" s="477"/>
      <c r="D42" s="477"/>
      <c r="E42" s="477"/>
      <c r="F42" s="477"/>
      <c r="G42" s="477"/>
      <c r="H42" s="478"/>
    </row>
    <row r="43" spans="2:8" ht="20.25" customHeight="1" x14ac:dyDescent="0.35">
      <c r="B43" s="476" t="s">
        <v>202</v>
      </c>
      <c r="C43" s="477"/>
      <c r="D43" s="477"/>
      <c r="E43" s="477"/>
      <c r="F43" s="477"/>
      <c r="G43" s="477"/>
      <c r="H43" s="478"/>
    </row>
    <row r="44" spans="2:8" x14ac:dyDescent="0.35">
      <c r="B44" s="476" t="s">
        <v>203</v>
      </c>
      <c r="C44" s="477"/>
      <c r="D44" s="477"/>
      <c r="E44" s="477"/>
      <c r="F44" s="477"/>
      <c r="G44" s="477"/>
      <c r="H44" s="478"/>
    </row>
    <row r="45" spans="2:8" ht="15" thickBot="1" x14ac:dyDescent="0.4">
      <c r="B45" s="101"/>
      <c r="C45" s="102"/>
      <c r="D45" s="102"/>
      <c r="E45" s="102"/>
      <c r="F45" s="102"/>
      <c r="G45" s="102"/>
      <c r="H45" s="103"/>
    </row>
  </sheetData>
  <mergeCells count="65">
    <mergeCell ref="C14:D14"/>
    <mergeCell ref="E14:F14"/>
    <mergeCell ref="C15:D15"/>
    <mergeCell ref="E15:F15"/>
    <mergeCell ref="E22:F22"/>
    <mergeCell ref="C22:D22"/>
    <mergeCell ref="E18:F18"/>
    <mergeCell ref="E19:F19"/>
    <mergeCell ref="E20:F20"/>
    <mergeCell ref="E21:F21"/>
    <mergeCell ref="E37:F37"/>
    <mergeCell ref="E28:F28"/>
    <mergeCell ref="C28:D28"/>
    <mergeCell ref="C16:D16"/>
    <mergeCell ref="E16:F16"/>
    <mergeCell ref="C25:D25"/>
    <mergeCell ref="E25:F25"/>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33:D33"/>
    <mergeCell ref="B42:H42"/>
    <mergeCell ref="B40:H40"/>
    <mergeCell ref="C29:D29"/>
    <mergeCell ref="E29:F29"/>
    <mergeCell ref="C30:D30"/>
    <mergeCell ref="E30:F30"/>
    <mergeCell ref="E33:F33"/>
    <mergeCell ref="C34:D34"/>
    <mergeCell ref="C35:D35"/>
    <mergeCell ref="E35:F35"/>
    <mergeCell ref="C36:D36"/>
    <mergeCell ref="E36:F36"/>
    <mergeCell ref="B41:H41"/>
    <mergeCell ref="C38:D38"/>
    <mergeCell ref="E38:F38"/>
    <mergeCell ref="C37:D37"/>
    <mergeCell ref="G25:H25"/>
    <mergeCell ref="B2:H2"/>
    <mergeCell ref="B4:H5"/>
    <mergeCell ref="B6:H6"/>
    <mergeCell ref="B9:H10"/>
    <mergeCell ref="C12:D12"/>
    <mergeCell ref="E12:F12"/>
    <mergeCell ref="B7:H7"/>
    <mergeCell ref="C13:D13"/>
    <mergeCell ref="E13:F13"/>
    <mergeCell ref="C17:D17"/>
    <mergeCell ref="E17:F17"/>
    <mergeCell ref="C21:D21"/>
    <mergeCell ref="C18:D18"/>
    <mergeCell ref="C19:D19"/>
    <mergeCell ref="C20:D20"/>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2060"/>
  </sheetPr>
  <dimension ref="A1:BO72"/>
  <sheetViews>
    <sheetView tabSelected="1" view="pageBreakPreview" zoomScale="70" zoomScaleNormal="70" zoomScaleSheetLayoutView="70" workbookViewId="0">
      <selection activeCell="C5" sqref="C5:N5"/>
    </sheetView>
  </sheetViews>
  <sheetFormatPr baseColWidth="10" defaultColWidth="11.453125" defaultRowHeight="14.5" x14ac:dyDescent="0.35"/>
  <cols>
    <col min="1" max="1" width="4" style="241" bestFit="1" customWidth="1"/>
    <col min="2" max="2" width="17.7265625" style="241" customWidth="1"/>
    <col min="3" max="3" width="22.7265625" style="241" customWidth="1"/>
    <col min="4" max="4" width="34.1796875" style="241" customWidth="1"/>
    <col min="5" max="5" width="32.453125" style="138" customWidth="1"/>
    <col min="6" max="6" width="19" style="242" customWidth="1"/>
    <col min="7" max="7" width="17.81640625" style="138" customWidth="1"/>
    <col min="8" max="8" width="18.1796875" style="138" customWidth="1"/>
    <col min="9" max="9" width="6.26953125" style="138" customWidth="1"/>
    <col min="10" max="10" width="27.26953125" style="138" customWidth="1"/>
    <col min="11" max="11" width="30.54296875" style="138" customWidth="1"/>
    <col min="12" max="12" width="17.54296875" style="138" customWidth="1"/>
    <col min="13" max="13" width="6.26953125" style="138" customWidth="1"/>
    <col min="14" max="14" width="16" style="138" customWidth="1"/>
    <col min="15" max="15" width="5.81640625" style="138" customWidth="1"/>
    <col min="16" max="16" width="38.54296875" style="138" customWidth="1"/>
    <col min="17" max="17" width="15.1796875" style="138" customWidth="1"/>
    <col min="18" max="18" width="6.81640625" style="138" customWidth="1"/>
    <col min="19" max="19" width="5" style="138" customWidth="1"/>
    <col min="20" max="20" width="5.54296875" style="138" customWidth="1"/>
    <col min="21" max="21" width="7.1796875" style="138" customWidth="1"/>
    <col min="22" max="22" width="6.7265625" style="138" customWidth="1"/>
    <col min="23" max="23" width="7.54296875" style="138" customWidth="1"/>
    <col min="24" max="24" width="10.26953125" style="138" customWidth="1"/>
    <col min="25" max="25" width="8.7265625" style="138" customWidth="1"/>
    <col min="26" max="26" width="5.81640625" style="138" customWidth="1"/>
    <col min="27" max="27" width="9.26953125" style="138" customWidth="1"/>
    <col min="28" max="28" width="5.26953125" style="138" customWidth="1"/>
    <col min="29" max="29" width="8.453125" style="138" customWidth="1"/>
    <col min="30" max="30" width="7.26953125" style="138" customWidth="1"/>
    <col min="31" max="31" width="37.54296875" style="138" customWidth="1"/>
    <col min="32" max="32" width="19.26953125" style="138" customWidth="1"/>
    <col min="33" max="33" width="21.54296875" style="138" customWidth="1"/>
    <col min="34" max="34" width="18.7265625" style="138" customWidth="1"/>
    <col min="35" max="35" width="21" style="138" customWidth="1"/>
    <col min="36" max="16384" width="11.453125" style="138"/>
  </cols>
  <sheetData>
    <row r="1" spans="1:67" ht="34.5" customHeight="1" x14ac:dyDescent="0.35">
      <c r="A1" s="503"/>
      <c r="B1" s="504"/>
      <c r="C1" s="505"/>
      <c r="D1" s="503" t="s">
        <v>214</v>
      </c>
      <c r="E1" s="504"/>
      <c r="F1" s="504"/>
      <c r="G1" s="504"/>
      <c r="H1" s="504"/>
      <c r="I1" s="504"/>
      <c r="J1" s="504"/>
      <c r="K1" s="504"/>
      <c r="L1" s="504"/>
      <c r="M1" s="504"/>
      <c r="N1" s="504"/>
      <c r="O1" s="212"/>
      <c r="P1" s="212"/>
      <c r="Q1" s="212"/>
      <c r="R1" s="212"/>
      <c r="S1" s="212"/>
      <c r="T1" s="212"/>
      <c r="U1" s="212"/>
      <c r="V1" s="212"/>
      <c r="W1" s="212"/>
      <c r="X1" s="212"/>
      <c r="Y1" s="212"/>
      <c r="Z1" s="212"/>
      <c r="AA1" s="212"/>
      <c r="AB1" s="212"/>
      <c r="AC1" s="212"/>
      <c r="AD1" s="212"/>
      <c r="AE1" s="212"/>
      <c r="AF1" s="212"/>
      <c r="AG1" s="212"/>
      <c r="AH1" s="212"/>
      <c r="AI1" s="213"/>
      <c r="AJ1" s="137"/>
      <c r="AK1" s="137"/>
      <c r="AL1" s="137"/>
      <c r="AM1" s="137"/>
      <c r="AN1" s="137"/>
      <c r="AO1" s="137"/>
      <c r="AP1" s="137"/>
      <c r="AQ1" s="137"/>
      <c r="AR1" s="137"/>
      <c r="AS1" s="137"/>
      <c r="AT1" s="137"/>
      <c r="AU1" s="137"/>
      <c r="AV1" s="137"/>
      <c r="AW1" s="137"/>
      <c r="AX1" s="137"/>
      <c r="AY1" s="137"/>
      <c r="AZ1" s="137"/>
      <c r="BA1" s="137"/>
      <c r="BB1" s="137"/>
      <c r="BC1" s="137"/>
      <c r="BD1" s="137"/>
      <c r="BE1" s="137"/>
      <c r="BF1" s="137"/>
      <c r="BG1" s="137"/>
      <c r="BH1" s="137"/>
      <c r="BI1" s="137"/>
      <c r="BJ1" s="137"/>
      <c r="BK1" s="137"/>
      <c r="BL1" s="137"/>
      <c r="BM1" s="137"/>
      <c r="BN1" s="137"/>
      <c r="BO1" s="137"/>
    </row>
    <row r="2" spans="1:67" ht="59.25" customHeight="1" thickBot="1" x14ac:dyDescent="0.4">
      <c r="A2" s="506"/>
      <c r="B2" s="507"/>
      <c r="C2" s="508"/>
      <c r="D2" s="506"/>
      <c r="E2" s="507"/>
      <c r="F2" s="507"/>
      <c r="G2" s="507"/>
      <c r="H2" s="507"/>
      <c r="I2" s="507"/>
      <c r="J2" s="507"/>
      <c r="K2" s="507"/>
      <c r="L2" s="507"/>
      <c r="M2" s="507"/>
      <c r="N2" s="507"/>
      <c r="O2" s="214"/>
      <c r="P2" s="214"/>
      <c r="Q2" s="214"/>
      <c r="R2" s="214"/>
      <c r="S2" s="214"/>
      <c r="T2" s="214"/>
      <c r="U2" s="214"/>
      <c r="V2" s="214"/>
      <c r="W2" s="214"/>
      <c r="X2" s="214"/>
      <c r="Y2" s="214"/>
      <c r="Z2" s="214"/>
      <c r="AA2" s="214"/>
      <c r="AB2" s="214"/>
      <c r="AC2" s="214"/>
      <c r="AD2" s="214"/>
      <c r="AE2" s="214"/>
      <c r="AF2" s="214"/>
      <c r="AG2" s="214"/>
      <c r="AH2" s="214"/>
      <c r="AI2" s="215"/>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row>
    <row r="3" spans="1:67" x14ac:dyDescent="0.35">
      <c r="A3" s="222"/>
      <c r="B3" s="223"/>
      <c r="C3" s="224"/>
      <c r="D3" s="224"/>
      <c r="E3" s="225"/>
      <c r="F3" s="226"/>
      <c r="G3" s="225"/>
      <c r="H3" s="225"/>
      <c r="I3" s="225"/>
      <c r="J3" s="225"/>
      <c r="K3" s="225"/>
      <c r="L3" s="225"/>
      <c r="M3" s="225"/>
      <c r="N3" s="225"/>
      <c r="O3" s="225"/>
      <c r="P3" s="225"/>
      <c r="Q3" s="225"/>
      <c r="R3" s="225"/>
      <c r="S3" s="225"/>
      <c r="T3" s="225"/>
      <c r="U3" s="225"/>
      <c r="V3" s="225"/>
      <c r="W3" s="225"/>
      <c r="X3" s="225"/>
      <c r="Y3" s="225"/>
      <c r="Z3" s="225"/>
      <c r="AA3" s="225"/>
      <c r="AB3" s="225"/>
      <c r="AC3" s="225"/>
      <c r="AD3" s="225"/>
      <c r="AE3" s="225"/>
      <c r="AF3" s="225"/>
      <c r="AG3" s="225"/>
      <c r="AH3" s="225"/>
      <c r="AI3" s="227"/>
      <c r="AJ3" s="137"/>
      <c r="AK3" s="137"/>
      <c r="AL3" s="137"/>
      <c r="AM3" s="137"/>
      <c r="AN3" s="137"/>
      <c r="AO3" s="137"/>
      <c r="AP3" s="137"/>
      <c r="AQ3" s="137"/>
      <c r="AR3" s="137"/>
      <c r="AS3" s="137"/>
      <c r="AT3" s="137"/>
      <c r="AU3" s="137"/>
      <c r="AV3" s="137"/>
      <c r="AW3" s="137"/>
      <c r="AX3" s="137"/>
      <c r="AY3" s="137"/>
      <c r="AZ3" s="137"/>
      <c r="BA3" s="137"/>
      <c r="BB3" s="137"/>
      <c r="BC3" s="137"/>
      <c r="BD3" s="137"/>
      <c r="BE3" s="137"/>
      <c r="BF3" s="137"/>
      <c r="BG3" s="137"/>
      <c r="BH3" s="137"/>
      <c r="BI3" s="137"/>
      <c r="BJ3" s="137"/>
      <c r="BK3" s="137"/>
      <c r="BL3" s="137"/>
      <c r="BM3" s="137"/>
      <c r="BN3" s="137"/>
      <c r="BO3" s="137"/>
    </row>
    <row r="4" spans="1:67" ht="35.25" customHeight="1" x14ac:dyDescent="0.35">
      <c r="A4" s="509" t="s">
        <v>40</v>
      </c>
      <c r="B4" s="510"/>
      <c r="C4" s="517" t="s">
        <v>215</v>
      </c>
      <c r="D4" s="517"/>
      <c r="E4" s="517"/>
      <c r="F4" s="517"/>
      <c r="G4" s="517"/>
      <c r="H4" s="517"/>
      <c r="I4" s="517"/>
      <c r="J4" s="517"/>
      <c r="K4" s="517"/>
      <c r="L4" s="517"/>
      <c r="M4" s="517"/>
      <c r="N4" s="517"/>
      <c r="O4" s="518"/>
      <c r="P4" s="518"/>
      <c r="Q4" s="518"/>
      <c r="R4" s="225"/>
      <c r="S4" s="225"/>
      <c r="T4" s="225"/>
      <c r="U4" s="225"/>
      <c r="V4" s="225"/>
      <c r="W4" s="225"/>
      <c r="X4" s="225"/>
      <c r="Y4" s="225"/>
      <c r="Z4" s="225"/>
      <c r="AA4" s="225"/>
      <c r="AB4" s="225"/>
      <c r="AC4" s="225"/>
      <c r="AD4" s="225"/>
      <c r="AE4" s="225"/>
      <c r="AF4" s="225"/>
      <c r="AG4" s="225"/>
      <c r="AH4" s="225"/>
      <c r="AI4" s="227"/>
      <c r="AJ4" s="137"/>
      <c r="AK4" s="137"/>
      <c r="AL4" s="137"/>
      <c r="AM4" s="137"/>
      <c r="AN4" s="137"/>
      <c r="AO4" s="137"/>
      <c r="AP4" s="137"/>
      <c r="AQ4" s="137"/>
      <c r="AR4" s="137"/>
      <c r="AS4" s="137"/>
      <c r="AT4" s="137"/>
      <c r="AU4" s="137"/>
      <c r="AV4" s="137"/>
      <c r="AW4" s="137"/>
      <c r="AX4" s="137"/>
      <c r="AY4" s="137"/>
      <c r="AZ4" s="137"/>
      <c r="BA4" s="137"/>
      <c r="BB4" s="137"/>
      <c r="BC4" s="137"/>
      <c r="BD4" s="137"/>
      <c r="BE4" s="137"/>
      <c r="BF4" s="137"/>
      <c r="BG4" s="137"/>
      <c r="BH4" s="137"/>
      <c r="BI4" s="137"/>
      <c r="BJ4" s="137"/>
      <c r="BK4" s="137"/>
      <c r="BL4" s="137"/>
      <c r="BM4" s="137"/>
      <c r="BN4" s="137"/>
      <c r="BO4" s="137"/>
    </row>
    <row r="5" spans="1:67" ht="67.5" customHeight="1" x14ac:dyDescent="0.35">
      <c r="A5" s="509" t="s">
        <v>127</v>
      </c>
      <c r="B5" s="510"/>
      <c r="C5" s="511" t="s">
        <v>216</v>
      </c>
      <c r="D5" s="512"/>
      <c r="E5" s="512"/>
      <c r="F5" s="512"/>
      <c r="G5" s="512"/>
      <c r="H5" s="512"/>
      <c r="I5" s="512"/>
      <c r="J5" s="512"/>
      <c r="K5" s="512"/>
      <c r="L5" s="512"/>
      <c r="M5" s="512"/>
      <c r="N5" s="513"/>
      <c r="O5" s="225"/>
      <c r="P5" s="225"/>
      <c r="Q5" s="225"/>
      <c r="R5" s="225"/>
      <c r="S5" s="225"/>
      <c r="T5" s="225"/>
      <c r="U5" s="225"/>
      <c r="V5" s="225"/>
      <c r="W5" s="225"/>
      <c r="X5" s="225"/>
      <c r="Y5" s="225"/>
      <c r="Z5" s="225"/>
      <c r="AA5" s="225"/>
      <c r="AB5" s="225"/>
      <c r="AC5" s="225"/>
      <c r="AD5" s="225"/>
      <c r="AE5" s="225"/>
      <c r="AF5" s="225"/>
      <c r="AG5" s="225"/>
      <c r="AH5" s="225"/>
      <c r="AI5" s="227"/>
      <c r="AJ5" s="137"/>
      <c r="AK5" s="137"/>
      <c r="AL5" s="137"/>
      <c r="AM5" s="137"/>
      <c r="AN5" s="137"/>
      <c r="AO5" s="137"/>
      <c r="AP5" s="137"/>
      <c r="AQ5" s="137"/>
      <c r="AR5" s="137"/>
      <c r="AS5" s="137"/>
      <c r="AT5" s="137"/>
      <c r="AU5" s="137"/>
      <c r="AV5" s="137"/>
      <c r="AW5" s="137"/>
      <c r="AX5" s="137"/>
      <c r="AY5" s="137"/>
      <c r="AZ5" s="137"/>
      <c r="BA5" s="137"/>
      <c r="BB5" s="137"/>
      <c r="BC5" s="137"/>
      <c r="BD5" s="137"/>
      <c r="BE5" s="137"/>
      <c r="BF5" s="137"/>
      <c r="BG5" s="137"/>
      <c r="BH5" s="137"/>
      <c r="BI5" s="137"/>
      <c r="BJ5" s="137"/>
      <c r="BK5" s="137"/>
      <c r="BL5" s="137"/>
      <c r="BM5" s="137"/>
      <c r="BN5" s="137"/>
      <c r="BO5" s="137"/>
    </row>
    <row r="6" spans="1:67" ht="65.25" customHeight="1" thickBot="1" x14ac:dyDescent="0.4">
      <c r="A6" s="515" t="s">
        <v>41</v>
      </c>
      <c r="B6" s="516"/>
      <c r="C6" s="514" t="s">
        <v>217</v>
      </c>
      <c r="D6" s="514"/>
      <c r="E6" s="514"/>
      <c r="F6" s="514"/>
      <c r="G6" s="514"/>
      <c r="H6" s="514"/>
      <c r="I6" s="514"/>
      <c r="J6" s="514"/>
      <c r="K6" s="514"/>
      <c r="L6" s="514"/>
      <c r="M6" s="514"/>
      <c r="N6" s="514"/>
      <c r="O6" s="225"/>
      <c r="P6" s="225"/>
      <c r="Q6" s="225"/>
      <c r="R6" s="225"/>
      <c r="S6" s="225"/>
      <c r="T6" s="225"/>
      <c r="U6" s="225"/>
      <c r="V6" s="225"/>
      <c r="W6" s="225"/>
      <c r="X6" s="225"/>
      <c r="Y6" s="225"/>
      <c r="Z6" s="225"/>
      <c r="AA6" s="225"/>
      <c r="AB6" s="225"/>
      <c r="AC6" s="225"/>
      <c r="AD6" s="225"/>
      <c r="AE6" s="225"/>
      <c r="AF6" s="225"/>
      <c r="AG6" s="225"/>
      <c r="AH6" s="225"/>
      <c r="AI6" s="227"/>
      <c r="AJ6" s="137"/>
      <c r="AK6" s="137"/>
      <c r="AL6" s="137"/>
      <c r="AM6" s="137"/>
      <c r="AN6" s="137"/>
      <c r="AO6" s="137"/>
      <c r="AP6" s="137"/>
      <c r="AQ6" s="137"/>
      <c r="AR6" s="137"/>
      <c r="AS6" s="137"/>
      <c r="AT6" s="137"/>
      <c r="AU6" s="137"/>
      <c r="AV6" s="137"/>
      <c r="AW6" s="137"/>
      <c r="AX6" s="137"/>
      <c r="AY6" s="137"/>
      <c r="AZ6" s="137"/>
      <c r="BA6" s="137"/>
      <c r="BB6" s="137"/>
      <c r="BC6" s="137"/>
      <c r="BD6" s="137"/>
      <c r="BE6" s="137"/>
      <c r="BF6" s="137"/>
      <c r="BG6" s="137"/>
      <c r="BH6" s="137"/>
      <c r="BI6" s="137"/>
      <c r="BJ6" s="137"/>
      <c r="BK6" s="137"/>
      <c r="BL6" s="137"/>
      <c r="BM6" s="137"/>
      <c r="BN6" s="137"/>
      <c r="BO6" s="137"/>
    </row>
    <row r="7" spans="1:67" ht="21.5" thickBot="1" x14ac:dyDescent="0.4">
      <c r="A7" s="490" t="s">
        <v>135</v>
      </c>
      <c r="B7" s="491"/>
      <c r="C7" s="491"/>
      <c r="D7" s="491"/>
      <c r="E7" s="491"/>
      <c r="F7" s="491"/>
      <c r="G7" s="491"/>
      <c r="H7" s="491" t="s">
        <v>136</v>
      </c>
      <c r="I7" s="491"/>
      <c r="J7" s="491"/>
      <c r="K7" s="491"/>
      <c r="L7" s="491"/>
      <c r="M7" s="491"/>
      <c r="N7" s="491"/>
      <c r="O7" s="491" t="s">
        <v>137</v>
      </c>
      <c r="P7" s="491"/>
      <c r="Q7" s="491"/>
      <c r="R7" s="491"/>
      <c r="S7" s="491"/>
      <c r="T7" s="491"/>
      <c r="U7" s="491"/>
      <c r="V7" s="491"/>
      <c r="W7" s="491"/>
      <c r="X7" s="491" t="s">
        <v>138</v>
      </c>
      <c r="Y7" s="491"/>
      <c r="Z7" s="491"/>
      <c r="AA7" s="491"/>
      <c r="AB7" s="491"/>
      <c r="AC7" s="491"/>
      <c r="AD7" s="491"/>
      <c r="AE7" s="485" t="s">
        <v>34</v>
      </c>
      <c r="AF7" s="486"/>
      <c r="AG7" s="486"/>
      <c r="AH7" s="441" t="s">
        <v>212</v>
      </c>
      <c r="AI7" s="442"/>
      <c r="AJ7" s="137"/>
      <c r="AK7" s="137"/>
      <c r="AL7" s="137"/>
      <c r="AM7" s="137"/>
      <c r="AN7" s="137"/>
      <c r="AO7" s="137"/>
      <c r="AP7" s="137"/>
      <c r="AQ7" s="137"/>
      <c r="AR7" s="137"/>
      <c r="AS7" s="137"/>
      <c r="AT7" s="137"/>
      <c r="AU7" s="137"/>
      <c r="AV7" s="137"/>
      <c r="AW7" s="137"/>
      <c r="AX7" s="137"/>
      <c r="AY7" s="137"/>
      <c r="AZ7" s="137"/>
      <c r="BA7" s="137"/>
      <c r="BB7" s="137"/>
      <c r="BC7" s="137"/>
      <c r="BD7" s="137"/>
      <c r="BE7" s="137"/>
      <c r="BF7" s="137"/>
      <c r="BG7" s="137"/>
      <c r="BH7" s="137"/>
      <c r="BI7" s="137"/>
      <c r="BJ7" s="137"/>
      <c r="BK7" s="137"/>
      <c r="BL7" s="137"/>
      <c r="BM7" s="137"/>
      <c r="BN7" s="137"/>
      <c r="BO7" s="137"/>
    </row>
    <row r="8" spans="1:67" ht="16.5" customHeight="1" x14ac:dyDescent="0.35">
      <c r="A8" s="500" t="s">
        <v>0</v>
      </c>
      <c r="B8" s="498" t="s">
        <v>2</v>
      </c>
      <c r="C8" s="492" t="s">
        <v>3</v>
      </c>
      <c r="D8" s="492" t="s">
        <v>39</v>
      </c>
      <c r="E8" s="498" t="s">
        <v>1</v>
      </c>
      <c r="F8" s="492" t="s">
        <v>47</v>
      </c>
      <c r="G8" s="492" t="s">
        <v>131</v>
      </c>
      <c r="H8" s="492" t="s">
        <v>33</v>
      </c>
      <c r="I8" s="498" t="s">
        <v>5</v>
      </c>
      <c r="J8" s="492" t="s">
        <v>84</v>
      </c>
      <c r="K8" s="492" t="s">
        <v>89</v>
      </c>
      <c r="L8" s="492" t="s">
        <v>42</v>
      </c>
      <c r="M8" s="498" t="s">
        <v>5</v>
      </c>
      <c r="N8" s="492" t="s">
        <v>45</v>
      </c>
      <c r="O8" s="488" t="s">
        <v>11</v>
      </c>
      <c r="P8" s="492" t="s">
        <v>158</v>
      </c>
      <c r="Q8" s="492" t="s">
        <v>12</v>
      </c>
      <c r="R8" s="492" t="s">
        <v>8</v>
      </c>
      <c r="S8" s="492"/>
      <c r="T8" s="492"/>
      <c r="U8" s="492"/>
      <c r="V8" s="492"/>
      <c r="W8" s="492"/>
      <c r="X8" s="488" t="s">
        <v>134</v>
      </c>
      <c r="Y8" s="488" t="s">
        <v>43</v>
      </c>
      <c r="Z8" s="488" t="s">
        <v>5</v>
      </c>
      <c r="AA8" s="488" t="s">
        <v>44</v>
      </c>
      <c r="AB8" s="488" t="s">
        <v>5</v>
      </c>
      <c r="AC8" s="488" t="s">
        <v>46</v>
      </c>
      <c r="AD8" s="488" t="s">
        <v>29</v>
      </c>
      <c r="AE8" s="492" t="s">
        <v>34</v>
      </c>
      <c r="AF8" s="492" t="s">
        <v>35</v>
      </c>
      <c r="AG8" s="493" t="s">
        <v>211</v>
      </c>
      <c r="AH8" s="257"/>
      <c r="AI8" s="496" t="s">
        <v>36</v>
      </c>
      <c r="AJ8" s="137"/>
      <c r="AK8" s="137"/>
      <c r="AL8" s="137"/>
      <c r="AM8" s="137"/>
      <c r="AN8" s="137"/>
      <c r="AO8" s="137"/>
      <c r="AP8" s="137"/>
      <c r="AQ8" s="137"/>
      <c r="AR8" s="137"/>
      <c r="AS8" s="137"/>
      <c r="AT8" s="137"/>
      <c r="AU8" s="137"/>
      <c r="AV8" s="137"/>
      <c r="AW8" s="137"/>
      <c r="AX8" s="137"/>
      <c r="AY8" s="137"/>
      <c r="AZ8" s="137"/>
      <c r="BA8" s="137"/>
      <c r="BB8" s="137"/>
      <c r="BC8" s="137"/>
      <c r="BD8" s="137"/>
      <c r="BE8" s="137"/>
      <c r="BF8" s="137"/>
      <c r="BG8" s="137"/>
      <c r="BH8" s="137"/>
      <c r="BI8" s="137"/>
      <c r="BJ8" s="137"/>
      <c r="BK8" s="137"/>
      <c r="BL8" s="137"/>
      <c r="BM8" s="137"/>
      <c r="BN8" s="137"/>
      <c r="BO8" s="137"/>
    </row>
    <row r="9" spans="1:67" s="229" customFormat="1" ht="94.5" customHeight="1" thickBot="1" x14ac:dyDescent="0.4">
      <c r="A9" s="501"/>
      <c r="B9" s="499"/>
      <c r="C9" s="493"/>
      <c r="D9" s="493"/>
      <c r="E9" s="499"/>
      <c r="F9" s="493"/>
      <c r="G9" s="493"/>
      <c r="H9" s="493"/>
      <c r="I9" s="499"/>
      <c r="J9" s="493"/>
      <c r="K9" s="493"/>
      <c r="L9" s="499"/>
      <c r="M9" s="499"/>
      <c r="N9" s="493"/>
      <c r="O9" s="489"/>
      <c r="P9" s="493"/>
      <c r="Q9" s="493"/>
      <c r="R9" s="126" t="s">
        <v>13</v>
      </c>
      <c r="S9" s="126" t="s">
        <v>17</v>
      </c>
      <c r="T9" s="126" t="s">
        <v>28</v>
      </c>
      <c r="U9" s="126" t="s">
        <v>18</v>
      </c>
      <c r="V9" s="126" t="s">
        <v>21</v>
      </c>
      <c r="W9" s="126" t="s">
        <v>24</v>
      </c>
      <c r="X9" s="489"/>
      <c r="Y9" s="489"/>
      <c r="Z9" s="489"/>
      <c r="AA9" s="489"/>
      <c r="AB9" s="489"/>
      <c r="AC9" s="489"/>
      <c r="AD9" s="489"/>
      <c r="AE9" s="493"/>
      <c r="AF9" s="493"/>
      <c r="AG9" s="502"/>
      <c r="AH9" s="243" t="s">
        <v>212</v>
      </c>
      <c r="AI9" s="497"/>
      <c r="AJ9" s="228"/>
      <c r="AK9" s="228"/>
      <c r="AL9" s="228"/>
      <c r="AM9" s="228"/>
      <c r="AN9" s="228"/>
      <c r="AO9" s="228"/>
      <c r="AP9" s="228"/>
      <c r="AQ9" s="228"/>
      <c r="AR9" s="228"/>
      <c r="AS9" s="228"/>
      <c r="AT9" s="228"/>
      <c r="AU9" s="228"/>
      <c r="AV9" s="228"/>
      <c r="AW9" s="228"/>
      <c r="AX9" s="228"/>
      <c r="AY9" s="228"/>
      <c r="AZ9" s="228"/>
      <c r="BA9" s="228"/>
      <c r="BB9" s="228"/>
      <c r="BC9" s="228"/>
      <c r="BD9" s="228"/>
      <c r="BE9" s="228"/>
      <c r="BF9" s="228"/>
      <c r="BG9" s="228"/>
      <c r="BH9" s="228"/>
      <c r="BI9" s="228"/>
      <c r="BJ9" s="228"/>
      <c r="BK9" s="228"/>
      <c r="BL9" s="228"/>
      <c r="BM9" s="228"/>
      <c r="BN9" s="228"/>
      <c r="BO9" s="228"/>
    </row>
    <row r="10" spans="1:67" s="295" customFormat="1" ht="191" customHeight="1" thickBot="1" x14ac:dyDescent="0.4">
      <c r="A10" s="494">
        <v>1</v>
      </c>
      <c r="B10" s="270" t="s">
        <v>128</v>
      </c>
      <c r="C10" s="271" t="s">
        <v>218</v>
      </c>
      <c r="D10" s="271" t="s">
        <v>219</v>
      </c>
      <c r="E10" s="435" t="s">
        <v>226</v>
      </c>
      <c r="F10" s="272" t="s">
        <v>125</v>
      </c>
      <c r="G10" s="273">
        <v>12</v>
      </c>
      <c r="H10" s="274" t="str">
        <f>IF(G10&lt;=0,"",IF(G10&lt;=2,"Muy Baja",IF(G10&lt;=24,"Baja",IF(G10&lt;=500,"Media",IF(G10&lt;=5000,"Alta","Muy Alta")))))</f>
        <v>Baja</v>
      </c>
      <c r="I10" s="275">
        <f>IF(H10="","",IF(H10="Muy Baja",0.2,IF(H10="Baja",0.4,IF(H10="Media",0.6,IF(H10="Alta",0.8,IF(H10="Muy Alta",1,))))))</f>
        <v>0.4</v>
      </c>
      <c r="J10" s="276" t="s">
        <v>151</v>
      </c>
      <c r="K10" s="277" t="str">
        <f>IF(NOT(ISERROR(MATCH(J10,'Tabla Impacto'!$B$221:$B$223,0))),'Tabla Impacto'!$F$223&amp;"Por favor no seleccionar los criterios de impacto(Afectación Económica o presupuestal y Pérdida Reputacional)",J10)</f>
        <v xml:space="preserve">     El riesgo afecta la imagen de de la entidad con efecto publicitario sostenido a nivel de sector administrativo, nivel departamental o municipal</v>
      </c>
      <c r="L10" s="274" t="str">
        <f>IF(OR(K10='Tabla Impacto'!$C$11,K10='Tabla Impacto'!$D$11),"Leve",IF(OR(K10='Tabla Impacto'!$C$12,K10='Tabla Impacto'!$D$12),"Menor",IF(OR(K10='Tabla Impacto'!$C$13,K10='Tabla Impacto'!$D$13),"Moderado",IF(OR(K10='Tabla Impacto'!$C$14,K10='Tabla Impacto'!$D$14),"Mayor",IF(OR(K10='Tabla Impacto'!$C$15,K10='Tabla Impacto'!$D$15),"Catastrófico","")))))</f>
        <v>Mayor</v>
      </c>
      <c r="M10" s="275">
        <f>IF(L10="","",IF(L10="Leve",0.2,IF(L10="Menor",0.4,IF(L10="Moderado",0.6,IF(L10="Mayor",0.8,IF(L10="Catastrófico",1,))))))</f>
        <v>0.8</v>
      </c>
      <c r="N10" s="278" t="str">
        <f>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Alto</v>
      </c>
      <c r="O10" s="279">
        <v>1</v>
      </c>
      <c r="P10" s="280" t="s">
        <v>228</v>
      </c>
      <c r="Q10" s="281" t="str">
        <f>IF(OR(R10="Preventivo",R10="Detectivo"),"Probabilidad",IF(R10="Correctivo","Impacto",""))</f>
        <v>Probabilidad</v>
      </c>
      <c r="R10" s="282" t="s">
        <v>14</v>
      </c>
      <c r="S10" s="283" t="s">
        <v>9</v>
      </c>
      <c r="T10" s="284" t="str">
        <f>IF(AND(R10="Preventivo",S10="Automático"),"50%",IF(AND(R10="Preventivo",S10="Manual"),"40%",IF(AND(R10="Detectivo",S10="Automático"),"40%",IF(AND(R10="Detectivo",S10="Manual"),"30%",IF(AND(R10="Correctivo",S10="Automático"),"35%",IF(AND(R10="Correctivo",S10="Manual"),"25%",""))))))</f>
        <v>40%</v>
      </c>
      <c r="U10" s="283" t="s">
        <v>19</v>
      </c>
      <c r="V10" s="283" t="s">
        <v>22</v>
      </c>
      <c r="W10" s="283" t="s">
        <v>116</v>
      </c>
      <c r="X10" s="285">
        <f>IFERROR(IF(Q10="Probabilidad",(I10-(+I10*T10)),IF(Q10="Impacto",I10,"")),"")</f>
        <v>0.24</v>
      </c>
      <c r="Y10" s="286" t="str">
        <f>IFERROR(IF(X10="","",IF(X10&lt;=0.2,"Muy Baja",IF(X10&lt;=0.4,"Baja",IF(X10&lt;=0.6,"Media",IF(X10&lt;=0.8,"Alta","Muy Alta"))))),"")</f>
        <v>Baja</v>
      </c>
      <c r="Z10" s="287">
        <f>+X10</f>
        <v>0.24</v>
      </c>
      <c r="AA10" s="286" t="str">
        <f>IFERROR(IF(AB10="","",IF(AB10&lt;=0.2,"Leve",IF(AB10&lt;=0.4,"Menor",IF(AB10&lt;=0.6,"Moderado",IF(AB10&lt;=0.8,"Mayor","Catastrófico"))))),"")</f>
        <v>Mayor</v>
      </c>
      <c r="AB10" s="287">
        <f>IFERROR(IF(Q10="Impacto",(M10-(+M10*T10)),IF(Q10="Probabilidad",M10,"")),"")</f>
        <v>0.8</v>
      </c>
      <c r="AC10" s="288" t="str">
        <f>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Alto</v>
      </c>
      <c r="AD10" s="289" t="s">
        <v>132</v>
      </c>
      <c r="AE10" s="443" t="s">
        <v>229</v>
      </c>
      <c r="AF10" s="290" t="s">
        <v>220</v>
      </c>
      <c r="AG10" s="291">
        <v>45044</v>
      </c>
      <c r="AH10" s="434"/>
      <c r="AI10" s="293" t="s">
        <v>38</v>
      </c>
      <c r="AJ10" s="294"/>
      <c r="AK10" s="294"/>
      <c r="AL10" s="294"/>
      <c r="AM10" s="294"/>
      <c r="AN10" s="294"/>
      <c r="AO10" s="294"/>
      <c r="AP10" s="294"/>
      <c r="AQ10" s="294"/>
      <c r="AR10" s="294"/>
      <c r="AS10" s="294"/>
      <c r="AT10" s="294"/>
      <c r="AU10" s="294"/>
      <c r="AV10" s="294"/>
      <c r="AW10" s="294"/>
      <c r="AX10" s="294"/>
      <c r="AY10" s="294"/>
      <c r="AZ10" s="294"/>
      <c r="BA10" s="294"/>
      <c r="BB10" s="294"/>
      <c r="BC10" s="294"/>
      <c r="BD10" s="294"/>
      <c r="BE10" s="294"/>
      <c r="BF10" s="294"/>
      <c r="BG10" s="294"/>
      <c r="BH10" s="294"/>
      <c r="BI10" s="294"/>
      <c r="BJ10" s="294"/>
      <c r="BK10" s="294"/>
      <c r="BL10" s="294"/>
      <c r="BM10" s="294"/>
      <c r="BN10" s="294"/>
      <c r="BO10" s="294"/>
    </row>
    <row r="11" spans="1:67" s="318" customFormat="1" ht="19" hidden="1" customHeight="1" thickBot="1" x14ac:dyDescent="0.35">
      <c r="A11" s="495"/>
      <c r="B11" s="296"/>
      <c r="C11" s="297"/>
      <c r="D11" s="298"/>
      <c r="E11" s="436"/>
      <c r="F11" s="299"/>
      <c r="G11" s="300"/>
      <c r="H11" s="274" t="str">
        <f t="shared" ref="H11:H17" si="0">IF(G11&lt;=0,"",IF(G11&lt;=2,"Muy Baja",IF(G11&lt;=24,"Baja",IF(G11&lt;=500,"Media",IF(G11&lt;=5000,"Alta","Muy Alta")))))</f>
        <v/>
      </c>
      <c r="I11" s="275" t="str">
        <f t="shared" ref="I11:I17" si="1">IF(H11="","",IF(H11="Muy Baja",0.2,IF(H11="Baja",0.4,IF(H11="Media",0.6,IF(H11="Alta",0.8,IF(H11="Muy Alta",1,))))))</f>
        <v/>
      </c>
      <c r="J11" s="301"/>
      <c r="K11" s="302">
        <f t="shared" ref="K11:K16" ca="1" si="2">IF(NOT(ISERROR(MATCH(J11,_xlfn.ANCHORARRAY(E22),0))),I24&amp;"Por favor no seleccionar los criterios de impacto",J11)</f>
        <v>0</v>
      </c>
      <c r="L11" s="274" t="str">
        <f ca="1">IF(OR(K11='Tabla Impacto'!$C$11,K11='Tabla Impacto'!$D$11),"Leve",IF(OR(K11='Tabla Impacto'!$C$12,K11='Tabla Impacto'!$D$12),"Menor",IF(OR(K11='Tabla Impacto'!$C$13,K11='Tabla Impacto'!$D$13),"Moderado",IF(OR(K11='Tabla Impacto'!$C$14,K11='Tabla Impacto'!$D$14),"Mayor",IF(OR(K11='Tabla Impacto'!$C$15,K11='Tabla Impacto'!$D$15),"Catastrófico","")))))</f>
        <v/>
      </c>
      <c r="M11" s="275" t="str">
        <f t="shared" ref="M11:M17" ca="1" si="3">IF(L11="","",IF(L11="Leve",0.2,IF(L11="Menor",0.4,IF(L11="Moderado",0.6,IF(L11="Mayor",0.8,IF(L11="Catastrófico",1,))))))</f>
        <v/>
      </c>
      <c r="N11" s="278" t="str">
        <f t="shared" ref="N11:N17" ca="1" si="4">IF(OR(AND(H11="Muy Baja",L11="Leve"),AND(H11="Muy Baja",L11="Menor"),AND(H11="Baja",L11="Leve")),"Bajo",IF(OR(AND(H11="Muy baja",L11="Moderado"),AND(H11="Baja",L11="Menor"),AND(H11="Baja",L11="Moderado"),AND(H11="Media",L11="Leve"),AND(H11="Media",L11="Menor"),AND(H11="Media",L11="Moderado"),AND(H11="Alta",L11="Leve"),AND(H11="Alta",L11="Menor")),"Moderado",IF(OR(AND(H11="Muy Baja",L11="Mayor"),AND(H11="Baja",L11="Mayor"),AND(H11="Media",L11="Mayor"),AND(H11="Alta",L11="Moderado"),AND(H11="Alta",L11="Mayor"),AND(H11="Muy Alta",L11="Leve"),AND(H11="Muy Alta",L11="Menor"),AND(H11="Muy Alta",L11="Moderado"),AND(H11="Muy Alta",L11="Mayor")),"Alto",IF(OR(AND(H11="Muy Baja",L11="Catastrófico"),AND(H11="Baja",L11="Catastrófico"),AND(H11="Media",L11="Catastrófico"),AND(H11="Alta",L11="Catastrófico"),AND(H11="Muy Alta",L11="Catastrófico")),"Extremo",""))))</f>
        <v/>
      </c>
      <c r="O11" s="303"/>
      <c r="P11" s="304"/>
      <c r="Q11" s="305" t="str">
        <f>IF(OR(R11="Preventivo",R11="Detectivo"),"Probabilidad",IF(R11="Correctivo","Impacto",""))</f>
        <v>Probabilidad</v>
      </c>
      <c r="R11" s="306" t="s">
        <v>15</v>
      </c>
      <c r="S11" s="307" t="s">
        <v>9</v>
      </c>
      <c r="T11" s="308" t="str">
        <f t="shared" ref="T11:T15" si="5">IF(AND(R11="Preventivo",S11="Automático"),"50%",IF(AND(R11="Preventivo",S11="Manual"),"40%",IF(AND(R11="Detectivo",S11="Automático"),"40%",IF(AND(R11="Detectivo",S11="Manual"),"30%",IF(AND(R11="Correctivo",S11="Automático"),"35%",IF(AND(R11="Correctivo",S11="Manual"),"25%",""))))))</f>
        <v>30%</v>
      </c>
      <c r="U11" s="309" t="s">
        <v>19</v>
      </c>
      <c r="V11" s="309"/>
      <c r="W11" s="309"/>
      <c r="X11" s="285" t="str">
        <f t="shared" ref="X11:X17" si="6">IFERROR(IF(Q11="Probabilidad",(I11-(+I11*T11)),IF(Q11="Impacto",I11,"")),"")</f>
        <v/>
      </c>
      <c r="Y11" s="310" t="str">
        <f t="shared" ref="Y11:Y69" si="7">IFERROR(IF(X11="","",IF(X11&lt;=0.2,"Muy Baja",IF(X11&lt;=0.4,"Baja",IF(X11&lt;=0.6,"Media",IF(X11&lt;=0.8,"Alta","Muy Alta"))))),"")</f>
        <v/>
      </c>
      <c r="Z11" s="311" t="str">
        <f t="shared" ref="Z11:Z15" si="8">+X11</f>
        <v/>
      </c>
      <c r="AA11" s="286" t="str">
        <f t="shared" ref="AA11:AA17" ca="1" si="9">IFERROR(IF(AB11="","",IF(AB11&lt;=0.2,"Leve",IF(AB11&lt;=0.4,"Menor",IF(AB11&lt;=0.6,"Moderado",IF(AB11&lt;=0.8,"Mayor","Catastrófico"))))),"")</f>
        <v/>
      </c>
      <c r="AB11" s="287" t="str">
        <f t="shared" ref="AB11:AB17" ca="1" si="10">IFERROR(IF(Q11="Impacto",(M11-(+M11*T11)),IF(Q11="Probabilidad",M11,"")),"")</f>
        <v/>
      </c>
      <c r="AC11" s="312" t="str">
        <f t="shared" ref="AC11:AC15" ca="1" si="11">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
      </c>
      <c r="AD11" s="289"/>
      <c r="AE11" s="313"/>
      <c r="AF11" s="314"/>
      <c r="AG11" s="315"/>
      <c r="AH11" s="315"/>
      <c r="AI11" s="316"/>
      <c r="AJ11" s="317"/>
      <c r="AK11" s="317"/>
      <c r="AL11" s="317"/>
      <c r="AM11" s="317"/>
      <c r="AN11" s="317"/>
      <c r="AO11" s="317"/>
      <c r="AP11" s="317"/>
      <c r="AQ11" s="317"/>
      <c r="AR11" s="317"/>
      <c r="AS11" s="317"/>
      <c r="AT11" s="317"/>
      <c r="AU11" s="317"/>
      <c r="AV11" s="317"/>
      <c r="AW11" s="317"/>
      <c r="AX11" s="317"/>
      <c r="AY11" s="317"/>
      <c r="AZ11" s="317"/>
      <c r="BA11" s="317"/>
      <c r="BB11" s="317"/>
      <c r="BC11" s="317"/>
      <c r="BD11" s="317"/>
      <c r="BE11" s="317"/>
      <c r="BF11" s="317"/>
      <c r="BG11" s="317"/>
      <c r="BH11" s="317"/>
      <c r="BI11" s="317"/>
      <c r="BJ11" s="317"/>
      <c r="BK11" s="317"/>
      <c r="BL11" s="317"/>
      <c r="BM11" s="317"/>
      <c r="BN11" s="317"/>
      <c r="BO11" s="317"/>
    </row>
    <row r="12" spans="1:67" s="318" customFormat="1" ht="19" hidden="1" customHeight="1" thickBot="1" x14ac:dyDescent="0.35">
      <c r="A12" s="495"/>
      <c r="B12" s="296"/>
      <c r="C12" s="319"/>
      <c r="D12" s="320"/>
      <c r="E12" s="436"/>
      <c r="F12" s="299"/>
      <c r="G12" s="300"/>
      <c r="H12" s="274" t="str">
        <f t="shared" si="0"/>
        <v/>
      </c>
      <c r="I12" s="275" t="str">
        <f t="shared" si="1"/>
        <v/>
      </c>
      <c r="J12" s="301"/>
      <c r="K12" s="302">
        <f t="shared" ca="1" si="2"/>
        <v>0</v>
      </c>
      <c r="L12" s="274" t="str">
        <f ca="1">IF(OR(K12='Tabla Impacto'!$C$11,K12='Tabla Impacto'!$D$11),"Leve",IF(OR(K12='Tabla Impacto'!$C$12,K12='Tabla Impacto'!$D$12),"Menor",IF(OR(K12='Tabla Impacto'!$C$13,K12='Tabla Impacto'!$D$13),"Moderado",IF(OR(K12='Tabla Impacto'!$C$14,K12='Tabla Impacto'!$D$14),"Mayor",IF(OR(K12='Tabla Impacto'!$C$15,K12='Tabla Impacto'!$D$15),"Catastrófico","")))))</f>
        <v/>
      </c>
      <c r="M12" s="275" t="str">
        <f t="shared" ca="1" si="3"/>
        <v/>
      </c>
      <c r="N12" s="278" t="str">
        <f t="shared" ca="1" si="4"/>
        <v/>
      </c>
      <c r="O12" s="303"/>
      <c r="P12" s="321"/>
      <c r="Q12" s="322" t="str">
        <f>IF(OR(R12="Preventivo",R12="Detectivo"),"Probabilidad",IF(R12="Correctivo","Impacto",""))</f>
        <v/>
      </c>
      <c r="R12" s="306"/>
      <c r="S12" s="307"/>
      <c r="T12" s="323" t="str">
        <f t="shared" si="5"/>
        <v/>
      </c>
      <c r="U12" s="309"/>
      <c r="V12" s="309"/>
      <c r="W12" s="309"/>
      <c r="X12" s="285" t="str">
        <f t="shared" si="6"/>
        <v/>
      </c>
      <c r="Y12" s="310" t="str">
        <f t="shared" si="7"/>
        <v/>
      </c>
      <c r="Z12" s="311" t="str">
        <f t="shared" si="8"/>
        <v/>
      </c>
      <c r="AA12" s="286" t="str">
        <f t="shared" si="9"/>
        <v/>
      </c>
      <c r="AB12" s="287" t="str">
        <f t="shared" si="10"/>
        <v/>
      </c>
      <c r="AC12" s="312" t="str">
        <f t="shared" si="11"/>
        <v/>
      </c>
      <c r="AD12" s="289"/>
      <c r="AE12" s="313"/>
      <c r="AF12" s="314"/>
      <c r="AG12" s="315"/>
      <c r="AH12" s="315"/>
      <c r="AI12" s="316"/>
      <c r="AJ12" s="317"/>
      <c r="AK12" s="317"/>
      <c r="AL12" s="317"/>
      <c r="AM12" s="317"/>
      <c r="AN12" s="317"/>
      <c r="AO12" s="317"/>
      <c r="AP12" s="317"/>
      <c r="AQ12" s="317"/>
      <c r="AR12" s="317"/>
      <c r="AS12" s="317"/>
      <c r="AT12" s="317"/>
      <c r="AU12" s="317"/>
      <c r="AV12" s="317"/>
      <c r="AW12" s="317"/>
      <c r="AX12" s="317"/>
      <c r="AY12" s="317"/>
      <c r="AZ12" s="317"/>
      <c r="BA12" s="317"/>
      <c r="BB12" s="317"/>
      <c r="BC12" s="317"/>
      <c r="BD12" s="317"/>
      <c r="BE12" s="317"/>
      <c r="BF12" s="317"/>
      <c r="BG12" s="317"/>
      <c r="BH12" s="317"/>
      <c r="BI12" s="317"/>
      <c r="BJ12" s="317"/>
      <c r="BK12" s="317"/>
      <c r="BL12" s="317"/>
      <c r="BM12" s="317"/>
      <c r="BN12" s="317"/>
      <c r="BO12" s="317"/>
    </row>
    <row r="13" spans="1:67" s="318" customFormat="1" ht="15" hidden="1" customHeight="1" thickBot="1" x14ac:dyDescent="0.35">
      <c r="A13" s="495"/>
      <c r="B13" s="296"/>
      <c r="C13" s="319"/>
      <c r="D13" s="320"/>
      <c r="E13" s="436"/>
      <c r="F13" s="299"/>
      <c r="G13" s="300"/>
      <c r="H13" s="274" t="str">
        <f t="shared" si="0"/>
        <v/>
      </c>
      <c r="I13" s="275" t="str">
        <f t="shared" si="1"/>
        <v/>
      </c>
      <c r="J13" s="301"/>
      <c r="K13" s="302">
        <f t="shared" ca="1" si="2"/>
        <v>0</v>
      </c>
      <c r="L13" s="274" t="str">
        <f ca="1">IF(OR(K13='Tabla Impacto'!$C$11,K13='Tabla Impacto'!$D$11),"Leve",IF(OR(K13='Tabla Impacto'!$C$12,K13='Tabla Impacto'!$D$12),"Menor",IF(OR(K13='Tabla Impacto'!$C$13,K13='Tabla Impacto'!$D$13),"Moderado",IF(OR(K13='Tabla Impacto'!$C$14,K13='Tabla Impacto'!$D$14),"Mayor",IF(OR(K13='Tabla Impacto'!$C$15,K13='Tabla Impacto'!$D$15),"Catastrófico","")))))</f>
        <v/>
      </c>
      <c r="M13" s="275" t="str">
        <f t="shared" ca="1" si="3"/>
        <v/>
      </c>
      <c r="N13" s="278" t="str">
        <f t="shared" ca="1" si="4"/>
        <v/>
      </c>
      <c r="O13" s="324"/>
      <c r="P13" s="321"/>
      <c r="Q13" s="322" t="str">
        <f t="shared" ref="Q13:Q15" si="12">IF(OR(R13="Preventivo",R13="Detectivo"),"Probabilidad",IF(R13="Correctivo","Impacto",""))</f>
        <v/>
      </c>
      <c r="R13" s="306"/>
      <c r="S13" s="307"/>
      <c r="T13" s="323" t="str">
        <f t="shared" si="5"/>
        <v/>
      </c>
      <c r="U13" s="283"/>
      <c r="V13" s="283"/>
      <c r="W13" s="283"/>
      <c r="X13" s="285" t="str">
        <f t="shared" si="6"/>
        <v/>
      </c>
      <c r="Y13" s="310" t="str">
        <f t="shared" si="7"/>
        <v/>
      </c>
      <c r="Z13" s="311" t="str">
        <f t="shared" si="8"/>
        <v/>
      </c>
      <c r="AA13" s="286" t="str">
        <f t="shared" si="9"/>
        <v/>
      </c>
      <c r="AB13" s="287" t="str">
        <f t="shared" si="10"/>
        <v/>
      </c>
      <c r="AC13" s="312"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
      </c>
      <c r="AD13" s="289"/>
      <c r="AE13" s="325"/>
      <c r="AF13" s="314"/>
      <c r="AG13" s="315"/>
      <c r="AH13" s="315"/>
      <c r="AI13" s="316"/>
      <c r="AJ13" s="317"/>
      <c r="AK13" s="317"/>
      <c r="AL13" s="317"/>
      <c r="AM13" s="317"/>
      <c r="AN13" s="317"/>
      <c r="AO13" s="317"/>
      <c r="AP13" s="317"/>
      <c r="AQ13" s="317"/>
      <c r="AR13" s="317"/>
      <c r="AS13" s="317"/>
      <c r="AT13" s="317"/>
      <c r="AU13" s="317"/>
      <c r="AV13" s="317"/>
      <c r="AW13" s="317"/>
      <c r="AX13" s="317"/>
      <c r="AY13" s="317"/>
      <c r="AZ13" s="317"/>
      <c r="BA13" s="317"/>
      <c r="BB13" s="317"/>
      <c r="BC13" s="317"/>
      <c r="BD13" s="317"/>
      <c r="BE13" s="317"/>
      <c r="BF13" s="317"/>
      <c r="BG13" s="317"/>
      <c r="BH13" s="317"/>
      <c r="BI13" s="317"/>
      <c r="BJ13" s="317"/>
      <c r="BK13" s="317"/>
      <c r="BL13" s="317"/>
      <c r="BM13" s="317"/>
      <c r="BN13" s="317"/>
      <c r="BO13" s="317"/>
    </row>
    <row r="14" spans="1:67" s="318" customFormat="1" ht="38" hidden="1" customHeight="1" thickBot="1" x14ac:dyDescent="0.35">
      <c r="A14" s="495"/>
      <c r="B14" s="296"/>
      <c r="C14" s="319"/>
      <c r="D14" s="320"/>
      <c r="E14" s="436"/>
      <c r="F14" s="299"/>
      <c r="G14" s="300"/>
      <c r="H14" s="274" t="str">
        <f t="shared" si="0"/>
        <v/>
      </c>
      <c r="I14" s="275" t="str">
        <f t="shared" si="1"/>
        <v/>
      </c>
      <c r="J14" s="301"/>
      <c r="K14" s="302">
        <f t="shared" ca="1" si="2"/>
        <v>0</v>
      </c>
      <c r="L14" s="274" t="str">
        <f ca="1">IF(OR(K14='Tabla Impacto'!$C$11,K14='Tabla Impacto'!$D$11),"Leve",IF(OR(K14='Tabla Impacto'!$C$12,K14='Tabla Impacto'!$D$12),"Menor",IF(OR(K14='Tabla Impacto'!$C$13,K14='Tabla Impacto'!$D$13),"Moderado",IF(OR(K14='Tabla Impacto'!$C$14,K14='Tabla Impacto'!$D$14),"Mayor",IF(OR(K14='Tabla Impacto'!$C$15,K14='Tabla Impacto'!$D$15),"Catastrófico","")))))</f>
        <v/>
      </c>
      <c r="M14" s="275" t="str">
        <f t="shared" ca="1" si="3"/>
        <v/>
      </c>
      <c r="N14" s="278" t="str">
        <f t="shared" ca="1" si="4"/>
        <v/>
      </c>
      <c r="O14" s="324"/>
      <c r="P14" s="321"/>
      <c r="Q14" s="322" t="str">
        <f t="shared" si="12"/>
        <v/>
      </c>
      <c r="R14" s="306"/>
      <c r="S14" s="309"/>
      <c r="T14" s="323" t="str">
        <f t="shared" si="5"/>
        <v/>
      </c>
      <c r="U14" s="309"/>
      <c r="V14" s="309"/>
      <c r="W14" s="309"/>
      <c r="X14" s="285" t="str">
        <f t="shared" si="6"/>
        <v/>
      </c>
      <c r="Y14" s="310" t="str">
        <f t="shared" si="7"/>
        <v/>
      </c>
      <c r="Z14" s="311" t="str">
        <f t="shared" si="8"/>
        <v/>
      </c>
      <c r="AA14" s="286" t="str">
        <f t="shared" si="9"/>
        <v/>
      </c>
      <c r="AB14" s="287" t="str">
        <f t="shared" si="10"/>
        <v/>
      </c>
      <c r="AC14" s="312" t="str">
        <f t="shared" si="11"/>
        <v/>
      </c>
      <c r="AD14" s="289"/>
      <c r="AE14" s="326"/>
      <c r="AF14" s="314"/>
      <c r="AG14" s="315"/>
      <c r="AH14" s="315"/>
      <c r="AI14" s="316"/>
      <c r="AJ14" s="317"/>
      <c r="AK14" s="317"/>
      <c r="AL14" s="317"/>
      <c r="AM14" s="317"/>
      <c r="AN14" s="317"/>
      <c r="AO14" s="317"/>
      <c r="AP14" s="317"/>
      <c r="AQ14" s="317"/>
      <c r="AR14" s="317"/>
      <c r="AS14" s="317"/>
      <c r="AT14" s="317"/>
      <c r="AU14" s="317"/>
      <c r="AV14" s="317"/>
      <c r="AW14" s="317"/>
      <c r="AX14" s="317"/>
      <c r="AY14" s="317"/>
      <c r="AZ14" s="317"/>
      <c r="BA14" s="317"/>
      <c r="BB14" s="317"/>
      <c r="BC14" s="317"/>
      <c r="BD14" s="317"/>
      <c r="BE14" s="317"/>
      <c r="BF14" s="317"/>
      <c r="BG14" s="317"/>
      <c r="BH14" s="317"/>
      <c r="BI14" s="317"/>
      <c r="BJ14" s="317"/>
      <c r="BK14" s="317"/>
      <c r="BL14" s="317"/>
      <c r="BM14" s="317"/>
      <c r="BN14" s="317"/>
      <c r="BO14" s="317"/>
    </row>
    <row r="15" spans="1:67" s="318" customFormat="1" ht="56.5" hidden="1" customHeight="1" thickBot="1" x14ac:dyDescent="0.35">
      <c r="A15" s="495"/>
      <c r="B15" s="327"/>
      <c r="C15" s="319"/>
      <c r="D15" s="320"/>
      <c r="E15" s="437"/>
      <c r="F15" s="328"/>
      <c r="G15" s="329"/>
      <c r="H15" s="274" t="str">
        <f t="shared" si="0"/>
        <v/>
      </c>
      <c r="I15" s="275" t="str">
        <f t="shared" si="1"/>
        <v/>
      </c>
      <c r="J15" s="330"/>
      <c r="K15" s="331">
        <f t="shared" ca="1" si="2"/>
        <v>0</v>
      </c>
      <c r="L15" s="274" t="str">
        <f ca="1">IF(OR(K15='Tabla Impacto'!$C$11,K15='Tabla Impacto'!$D$11),"Leve",IF(OR(K15='Tabla Impacto'!$C$12,K15='Tabla Impacto'!$D$12),"Menor",IF(OR(K15='Tabla Impacto'!$C$13,K15='Tabla Impacto'!$D$13),"Moderado",IF(OR(K15='Tabla Impacto'!$C$14,K15='Tabla Impacto'!$D$14),"Mayor",IF(OR(K15='Tabla Impacto'!$C$15,K15='Tabla Impacto'!$D$15),"Catastrófico","")))))</f>
        <v/>
      </c>
      <c r="M15" s="275" t="str">
        <f t="shared" ca="1" si="3"/>
        <v/>
      </c>
      <c r="N15" s="278" t="str">
        <f t="shared" ca="1" si="4"/>
        <v/>
      </c>
      <c r="O15" s="332"/>
      <c r="P15" s="333"/>
      <c r="Q15" s="334" t="str">
        <f t="shared" si="12"/>
        <v/>
      </c>
      <c r="R15" s="335"/>
      <c r="S15" s="336"/>
      <c r="T15" s="337" t="str">
        <f t="shared" si="5"/>
        <v/>
      </c>
      <c r="U15" s="336"/>
      <c r="V15" s="336"/>
      <c r="W15" s="336"/>
      <c r="X15" s="285" t="str">
        <f t="shared" si="6"/>
        <v/>
      </c>
      <c r="Y15" s="338" t="str">
        <f t="shared" si="7"/>
        <v/>
      </c>
      <c r="Z15" s="337" t="str">
        <f t="shared" si="8"/>
        <v/>
      </c>
      <c r="AA15" s="286" t="str">
        <f t="shared" si="9"/>
        <v/>
      </c>
      <c r="AB15" s="287" t="str">
        <f t="shared" si="10"/>
        <v/>
      </c>
      <c r="AC15" s="339" t="str">
        <f t="shared" si="11"/>
        <v/>
      </c>
      <c r="AD15" s="289"/>
      <c r="AE15" s="340"/>
      <c r="AF15" s="341"/>
      <c r="AG15" s="342"/>
      <c r="AH15" s="342"/>
      <c r="AI15" s="343"/>
      <c r="AJ15" s="317"/>
      <c r="AK15" s="317"/>
      <c r="AL15" s="317"/>
      <c r="AM15" s="317"/>
      <c r="AN15" s="317"/>
      <c r="AO15" s="317"/>
      <c r="AP15" s="317"/>
      <c r="AQ15" s="317"/>
      <c r="AR15" s="317"/>
      <c r="AS15" s="317"/>
      <c r="AT15" s="317"/>
      <c r="AU15" s="317"/>
      <c r="AV15" s="317"/>
      <c r="AW15" s="317"/>
      <c r="AX15" s="317"/>
      <c r="AY15" s="317"/>
      <c r="AZ15" s="317"/>
      <c r="BA15" s="317"/>
      <c r="BB15" s="317"/>
      <c r="BC15" s="317"/>
      <c r="BD15" s="317"/>
      <c r="BE15" s="317"/>
      <c r="BF15" s="317"/>
      <c r="BG15" s="317"/>
      <c r="BH15" s="317"/>
      <c r="BI15" s="317"/>
      <c r="BJ15" s="317"/>
      <c r="BK15" s="317"/>
      <c r="BL15" s="317"/>
      <c r="BM15" s="317"/>
      <c r="BN15" s="317"/>
      <c r="BO15" s="317"/>
    </row>
    <row r="16" spans="1:67" s="318" customFormat="1" ht="48.5" hidden="1" customHeight="1" thickBot="1" x14ac:dyDescent="0.35">
      <c r="A16" s="487"/>
      <c r="B16" s="344"/>
      <c r="C16" s="345"/>
      <c r="D16" s="346"/>
      <c r="E16" s="438"/>
      <c r="F16" s="347"/>
      <c r="G16" s="348"/>
      <c r="H16" s="274" t="str">
        <f t="shared" si="0"/>
        <v/>
      </c>
      <c r="I16" s="275" t="str">
        <f t="shared" si="1"/>
        <v/>
      </c>
      <c r="J16" s="349"/>
      <c r="K16" s="331">
        <f t="shared" ca="1" si="2"/>
        <v>0</v>
      </c>
      <c r="L16" s="274" t="str">
        <f ca="1">IF(OR(K16='Tabla Impacto'!$C$11,K16='Tabla Impacto'!$D$11),"Leve",IF(OR(K16='Tabla Impacto'!$C$12,K16='Tabla Impacto'!$D$12),"Menor",IF(OR(K16='Tabla Impacto'!$C$13,K16='Tabla Impacto'!$D$13),"Moderado",IF(OR(K16='Tabla Impacto'!$C$14,K16='Tabla Impacto'!$D$14),"Mayor",IF(OR(K16='Tabla Impacto'!$C$15,K16='Tabla Impacto'!$D$15),"Catastrófico","")))))</f>
        <v/>
      </c>
      <c r="M16" s="275" t="str">
        <f t="shared" ca="1" si="3"/>
        <v/>
      </c>
      <c r="N16" s="278" t="str">
        <f t="shared" ca="1" si="4"/>
        <v/>
      </c>
      <c r="O16" s="350"/>
      <c r="P16" s="351"/>
      <c r="Q16" s="352" t="str">
        <f>IF(OR(R16="Preventivo",R16="Detectivo"),"Probabilidad",IF(R16="Correctivo","Impacto",""))</f>
        <v/>
      </c>
      <c r="R16" s="353"/>
      <c r="S16" s="354"/>
      <c r="T16" s="355" t="str">
        <f>IF(AND(R16="Preventivo",S16="Automático"),"50%",IF(AND(R16="Preventivo",S16="Manual"),"40%",IF(AND(R16="Detectivo",S16="Automático"),"40%",IF(AND(R16="Detectivo",S16="Manual"),"30%",IF(AND(R16="Correctivo",S16="Automático"),"35%",IF(AND(R16="Correctivo",S16="Manual"),"25%",""))))))</f>
        <v/>
      </c>
      <c r="U16" s="289"/>
      <c r="V16" s="289"/>
      <c r="W16" s="356"/>
      <c r="X16" s="285" t="str">
        <f t="shared" si="6"/>
        <v/>
      </c>
      <c r="Y16" s="286" t="str">
        <f>IFERROR(IF(X16="","",IF(X16&lt;=0.2,"Muy Baja",IF(X16&lt;=0.4,"Baja",IF(X16&lt;=0.6,"Media",IF(X16&lt;=0.8,"Alta","Muy Alta"))))),"")</f>
        <v/>
      </c>
      <c r="Z16" s="287" t="str">
        <f>+X16</f>
        <v/>
      </c>
      <c r="AA16" s="286" t="str">
        <f t="shared" si="9"/>
        <v/>
      </c>
      <c r="AB16" s="287" t="str">
        <f t="shared" si="10"/>
        <v/>
      </c>
      <c r="AC16" s="288" t="str">
        <f>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
      </c>
      <c r="AD16" s="289"/>
      <c r="AE16" s="271"/>
      <c r="AF16" s="357"/>
      <c r="AG16" s="291"/>
      <c r="AH16" s="358"/>
      <c r="AI16" s="293"/>
      <c r="AJ16" s="317"/>
      <c r="AK16" s="317"/>
      <c r="AL16" s="317"/>
      <c r="AM16" s="317"/>
      <c r="AN16" s="317"/>
      <c r="AO16" s="317"/>
      <c r="AP16" s="317"/>
      <c r="AQ16" s="317"/>
      <c r="AR16" s="317"/>
      <c r="AS16" s="317"/>
      <c r="AT16" s="317"/>
      <c r="AU16" s="317"/>
      <c r="AV16" s="317"/>
      <c r="AW16" s="317"/>
      <c r="AX16" s="317"/>
      <c r="AY16" s="317"/>
      <c r="AZ16" s="317"/>
      <c r="BA16" s="317"/>
      <c r="BB16" s="317"/>
      <c r="BC16" s="317"/>
      <c r="BD16" s="317"/>
      <c r="BE16" s="317"/>
      <c r="BF16" s="317"/>
      <c r="BG16" s="317"/>
      <c r="BH16" s="317"/>
      <c r="BI16" s="317"/>
      <c r="BJ16" s="317"/>
      <c r="BK16" s="317"/>
      <c r="BL16" s="317"/>
      <c r="BM16" s="317"/>
      <c r="BN16" s="317"/>
      <c r="BO16" s="317"/>
    </row>
    <row r="17" spans="1:67" s="318" customFormat="1" ht="18.5" hidden="1" thickBot="1" x14ac:dyDescent="0.35">
      <c r="A17" s="487"/>
      <c r="B17" s="270"/>
      <c r="C17" s="271"/>
      <c r="D17" s="271"/>
      <c r="E17" s="439"/>
      <c r="F17" s="359"/>
      <c r="G17" s="300"/>
      <c r="H17" s="274" t="str">
        <f t="shared" si="0"/>
        <v/>
      </c>
      <c r="I17" s="275" t="str">
        <f t="shared" si="1"/>
        <v/>
      </c>
      <c r="J17" s="301"/>
      <c r="K17" s="302">
        <f t="shared" ref="K17:K21" ca="1" si="13">IF(NOT(ISERROR(MATCH(J17,_xlfn.ANCHORARRAY(E28),0))),I30&amp;"Por favor no seleccionar los criterios de impacto",J17)</f>
        <v>0</v>
      </c>
      <c r="L17" s="274" t="str">
        <f ca="1">IF(OR(K17='Tabla Impacto'!$C$11,K17='Tabla Impacto'!$D$11),"Leve",IF(OR(K17='Tabla Impacto'!$C$12,K17='Tabla Impacto'!$D$12),"Menor",IF(OR(K17='Tabla Impacto'!$C$13,K17='Tabla Impacto'!$D$13),"Moderado",IF(OR(K17='Tabla Impacto'!$C$14,K17='Tabla Impacto'!$D$14),"Mayor",IF(OR(K17='Tabla Impacto'!$C$15,K17='Tabla Impacto'!$D$15),"Catastrófico","")))))</f>
        <v/>
      </c>
      <c r="M17" s="275" t="str">
        <f t="shared" ca="1" si="3"/>
        <v/>
      </c>
      <c r="N17" s="278" t="str">
        <f t="shared" ca="1" si="4"/>
        <v/>
      </c>
      <c r="O17" s="360"/>
      <c r="P17" s="361"/>
      <c r="Q17" s="362" t="str">
        <f>IF(OR(R17="Preventivo",R17="Detectivo"),"Probabilidad",IF(R17="Correctivo","Impacto",""))</f>
        <v/>
      </c>
      <c r="R17" s="363"/>
      <c r="S17" s="364"/>
      <c r="T17" s="365" t="str">
        <f t="shared" ref="T17:T21" si="14">IF(AND(R17="Preventivo",S17="Automático"),"50%",IF(AND(R17="Preventivo",S17="Manual"),"40%",IF(AND(R17="Detectivo",S17="Automático"),"40%",IF(AND(R17="Detectivo",S17="Manual"),"30%",IF(AND(R17="Correctivo",S17="Automático"),"35%",IF(AND(R17="Correctivo",S17="Manual"),"25%",""))))))</f>
        <v/>
      </c>
      <c r="U17" s="366"/>
      <c r="V17" s="367"/>
      <c r="W17" s="368"/>
      <c r="X17" s="285" t="str">
        <f t="shared" si="6"/>
        <v/>
      </c>
      <c r="Y17" s="310" t="str">
        <f t="shared" ref="Y17:Y21" si="15">IFERROR(IF(X17="","",IF(X17&lt;=0.2,"Muy Baja",IF(X17&lt;=0.4,"Baja",IF(X17&lt;=0.6,"Media",IF(X17&lt;=0.8,"Alta","Muy Alta"))))),"")</f>
        <v/>
      </c>
      <c r="Z17" s="311" t="str">
        <f t="shared" ref="Z17:Z21" si="16">+X17</f>
        <v/>
      </c>
      <c r="AA17" s="286" t="str">
        <f t="shared" si="9"/>
        <v/>
      </c>
      <c r="AB17" s="287" t="str">
        <f t="shared" si="10"/>
        <v/>
      </c>
      <c r="AC17" s="312" t="str">
        <f t="shared" ref="AC17:AC18" si="17">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
      </c>
      <c r="AD17" s="289"/>
      <c r="AE17" s="369"/>
      <c r="AF17" s="369"/>
      <c r="AG17" s="291"/>
      <c r="AH17" s="292"/>
      <c r="AI17" s="316"/>
      <c r="AJ17" s="317"/>
      <c r="AK17" s="317"/>
      <c r="AL17" s="317"/>
      <c r="AM17" s="317"/>
      <c r="AN17" s="317"/>
      <c r="AO17" s="317"/>
      <c r="AP17" s="317"/>
      <c r="AQ17" s="317"/>
      <c r="AR17" s="317"/>
      <c r="AS17" s="317"/>
      <c r="AT17" s="317"/>
      <c r="AU17" s="317"/>
      <c r="AV17" s="317"/>
      <c r="AW17" s="317"/>
      <c r="AX17" s="317"/>
      <c r="AY17" s="317"/>
      <c r="AZ17" s="317"/>
      <c r="BA17" s="317"/>
      <c r="BB17" s="317"/>
      <c r="BC17" s="317"/>
      <c r="BD17" s="317"/>
      <c r="BE17" s="317"/>
      <c r="BF17" s="317"/>
      <c r="BG17" s="317"/>
      <c r="BH17" s="317"/>
      <c r="BI17" s="317"/>
      <c r="BJ17" s="317"/>
      <c r="BK17" s="317"/>
      <c r="BL17" s="317"/>
      <c r="BM17" s="317"/>
      <c r="BN17" s="317"/>
      <c r="BO17" s="317"/>
    </row>
    <row r="18" spans="1:67" s="318" customFormat="1" ht="23.5" hidden="1" customHeight="1" x14ac:dyDescent="0.35">
      <c r="A18" s="487"/>
      <c r="B18" s="370"/>
      <c r="C18" s="371"/>
      <c r="D18" s="371"/>
      <c r="E18" s="436"/>
      <c r="F18" s="371"/>
      <c r="G18" s="372"/>
      <c r="H18" s="373"/>
      <c r="I18" s="374"/>
      <c r="J18" s="375"/>
      <c r="K18" s="376">
        <f t="shared" ca="1" si="13"/>
        <v>0</v>
      </c>
      <c r="L18" s="373"/>
      <c r="M18" s="374"/>
      <c r="N18" s="377"/>
      <c r="O18" s="303"/>
      <c r="P18" s="378"/>
      <c r="Q18" s="379" t="str">
        <f>IF(OR(R18="Preventivo",R18="Detectivo"),"Probabilidad",IF(R18="Correctivo","Impacto",""))</f>
        <v/>
      </c>
      <c r="R18" s="363"/>
      <c r="S18" s="364"/>
      <c r="T18" s="365" t="str">
        <f t="shared" si="14"/>
        <v/>
      </c>
      <c r="U18" s="380"/>
      <c r="V18" s="381"/>
      <c r="W18" s="380"/>
      <c r="X18" s="382" t="str">
        <f>IFERROR(IF(AND(Q17="Probabilidad",Q18="Probabilidad"),(Z17-(+Z17*T18)),IF(AND(Q17="Impacto",Q18="Probabilidad"),(Z16-(+Z16*T18)),IF(Q18="Impacto",Z17,""))),"")</f>
        <v/>
      </c>
      <c r="Y18" s="310" t="str">
        <f t="shared" si="15"/>
        <v/>
      </c>
      <c r="Z18" s="383" t="str">
        <f t="shared" si="16"/>
        <v/>
      </c>
      <c r="AA18" s="310" t="str">
        <f t="shared" ref="AA18:AA21" si="18">IFERROR(IF(AB18="","",IF(AB18&lt;=0.2,"Leve",IF(AB18&lt;=0.4,"Menor",IF(AB18&lt;=0.6,"Moderado",IF(AB18&lt;=0.8,"Mayor","Catastrófico"))))),"")</f>
        <v/>
      </c>
      <c r="AB18" s="383" t="str">
        <f>IFERROR(IF(AND(Q17="Impacto",Q18="Impacto"),(AB17-(+AB17*T18)),IF(AND(Q17="Probabilidad",Q18="Impacto"),(AB16-(+AB16*T18)),IF(Q18="Probabilidad",AB17,""))),"")</f>
        <v/>
      </c>
      <c r="AC18" s="312" t="str">
        <f t="shared" si="17"/>
        <v/>
      </c>
      <c r="AD18" s="384"/>
      <c r="AE18" s="385"/>
      <c r="AF18" s="386"/>
      <c r="AG18" s="387"/>
      <c r="AH18" s="387"/>
      <c r="AI18" s="316"/>
      <c r="AJ18" s="317"/>
      <c r="AK18" s="317"/>
      <c r="AL18" s="317"/>
      <c r="AM18" s="317"/>
      <c r="AN18" s="317"/>
      <c r="AO18" s="317"/>
      <c r="AP18" s="317"/>
      <c r="AQ18" s="317"/>
      <c r="AR18" s="317"/>
      <c r="AS18" s="317"/>
      <c r="AT18" s="317"/>
      <c r="AU18" s="317"/>
      <c r="AV18" s="317"/>
      <c r="AW18" s="317"/>
      <c r="AX18" s="317"/>
      <c r="AY18" s="317"/>
      <c r="AZ18" s="317"/>
      <c r="BA18" s="317"/>
      <c r="BB18" s="317"/>
      <c r="BC18" s="317"/>
      <c r="BD18" s="317"/>
      <c r="BE18" s="317"/>
      <c r="BF18" s="317"/>
      <c r="BG18" s="317"/>
      <c r="BH18" s="317"/>
      <c r="BI18" s="317"/>
      <c r="BJ18" s="317"/>
      <c r="BK18" s="317"/>
      <c r="BL18" s="317"/>
      <c r="BM18" s="317"/>
      <c r="BN18" s="317"/>
      <c r="BO18" s="317"/>
    </row>
    <row r="19" spans="1:67" s="318" customFormat="1" ht="18.5" hidden="1" thickBot="1" x14ac:dyDescent="0.35">
      <c r="A19" s="487"/>
      <c r="B19" s="370"/>
      <c r="C19" s="371"/>
      <c r="D19" s="371"/>
      <c r="E19" s="436"/>
      <c r="F19" s="371"/>
      <c r="G19" s="372"/>
      <c r="H19" s="373"/>
      <c r="I19" s="374"/>
      <c r="J19" s="375"/>
      <c r="K19" s="376">
        <f t="shared" ca="1" si="13"/>
        <v>0</v>
      </c>
      <c r="L19" s="373"/>
      <c r="M19" s="374"/>
      <c r="N19" s="377"/>
      <c r="O19" s="303"/>
      <c r="P19" s="388"/>
      <c r="Q19" s="379" t="str">
        <f>IF(OR(R19="Preventivo",R19="Detectivo"),"Probabilidad",IF(R19="Correctivo","Impacto",""))</f>
        <v/>
      </c>
      <c r="R19" s="363"/>
      <c r="S19" s="364"/>
      <c r="T19" s="365" t="str">
        <f t="shared" ref="T19" si="19">IF(AND(R19="Preventivo",S19="Automático"),"50%",IF(AND(R19="Preventivo",S19="Manual"),"40%",IF(AND(R19="Detectivo",S19="Automático"),"40%",IF(AND(R19="Detectivo",S19="Manual"),"30%",IF(AND(R19="Correctivo",S19="Automático"),"35%",IF(AND(R19="Correctivo",S19="Manual"),"25%",""))))))</f>
        <v/>
      </c>
      <c r="U19" s="380"/>
      <c r="V19" s="381"/>
      <c r="W19" s="380"/>
      <c r="X19" s="389" t="str">
        <f t="shared" ref="X19:X21" si="20">IFERROR(IF(AND(Q18="Probabilidad",Q19="Probabilidad"),(Z18-(+Z18*T19)),IF(AND(Q18="Impacto",Q19="Probabilidad"),(Z17-(+Z17*T19)),IF(Q19="Impacto",Z18,""))),"")</f>
        <v/>
      </c>
      <c r="Y19" s="390" t="str">
        <f t="shared" si="15"/>
        <v/>
      </c>
      <c r="Z19" s="391" t="str">
        <f t="shared" si="16"/>
        <v/>
      </c>
      <c r="AA19" s="392" t="str">
        <f t="shared" si="18"/>
        <v/>
      </c>
      <c r="AB19" s="391" t="str">
        <f t="shared" ref="AB19:AB21" si="21">IFERROR(IF(AND(Q18="Impacto",Q19="Impacto"),(AB18-(+AB18*T19)),IF(AND(Q18="Probabilidad",Q19="Impacto"),(AB17-(+AB17*T19)),IF(Q19="Probabilidad",AB18,""))),"")</f>
        <v/>
      </c>
      <c r="AC19" s="393"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394"/>
      <c r="AE19" s="395"/>
      <c r="AF19" s="396"/>
      <c r="AG19" s="387"/>
      <c r="AH19" s="387"/>
      <c r="AI19" s="316"/>
      <c r="AJ19" s="317"/>
      <c r="AK19" s="317"/>
      <c r="AL19" s="317"/>
      <c r="AM19" s="317"/>
      <c r="AN19" s="317"/>
      <c r="AO19" s="317"/>
      <c r="AP19" s="317"/>
      <c r="AQ19" s="317"/>
      <c r="AR19" s="317"/>
      <c r="AS19" s="317"/>
      <c r="AT19" s="317"/>
      <c r="AU19" s="317"/>
      <c r="AV19" s="317"/>
      <c r="AW19" s="317"/>
      <c r="AX19" s="317"/>
      <c r="AY19" s="317"/>
      <c r="AZ19" s="317"/>
      <c r="BA19" s="317"/>
      <c r="BB19" s="317"/>
      <c r="BC19" s="317"/>
      <c r="BD19" s="317"/>
      <c r="BE19" s="317"/>
      <c r="BF19" s="317"/>
      <c r="BG19" s="317"/>
      <c r="BH19" s="317"/>
      <c r="BI19" s="317"/>
      <c r="BJ19" s="317"/>
      <c r="BK19" s="317"/>
      <c r="BL19" s="317"/>
      <c r="BM19" s="317"/>
      <c r="BN19" s="317"/>
      <c r="BO19" s="317"/>
    </row>
    <row r="20" spans="1:67" s="318" customFormat="1" ht="15" hidden="1" customHeight="1" x14ac:dyDescent="0.35">
      <c r="A20" s="397"/>
      <c r="B20" s="370"/>
      <c r="C20" s="371"/>
      <c r="D20" s="371"/>
      <c r="E20" s="436"/>
      <c r="F20" s="371"/>
      <c r="G20" s="372"/>
      <c r="H20" s="373"/>
      <c r="I20" s="374"/>
      <c r="J20" s="375"/>
      <c r="K20" s="376">
        <f t="shared" ca="1" si="13"/>
        <v>0</v>
      </c>
      <c r="L20" s="373"/>
      <c r="M20" s="374"/>
      <c r="N20" s="377"/>
      <c r="O20" s="398"/>
      <c r="P20" s="399"/>
      <c r="Q20" s="379" t="str">
        <f t="shared" ref="Q20:Q21" si="22">IF(OR(R20="Preventivo",R20="Detectivo"),"Probabilidad",IF(R20="Correctivo","Impacto",""))</f>
        <v/>
      </c>
      <c r="R20" s="353"/>
      <c r="S20" s="354"/>
      <c r="T20" s="365" t="str">
        <f t="shared" si="14"/>
        <v/>
      </c>
      <c r="U20" s="309"/>
      <c r="V20" s="283"/>
      <c r="W20" s="309"/>
      <c r="X20" s="400" t="str">
        <f t="shared" si="20"/>
        <v/>
      </c>
      <c r="Y20" s="401" t="str">
        <f t="shared" si="15"/>
        <v/>
      </c>
      <c r="Z20" s="383" t="str">
        <f t="shared" si="16"/>
        <v/>
      </c>
      <c r="AA20" s="401" t="str">
        <f t="shared" si="18"/>
        <v/>
      </c>
      <c r="AB20" s="383" t="str">
        <f t="shared" si="21"/>
        <v/>
      </c>
      <c r="AC20" s="402" t="str">
        <f t="shared" ref="AC20:AC21" si="23">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403"/>
      <c r="AE20" s="396"/>
      <c r="AF20" s="396"/>
      <c r="AG20" s="387"/>
      <c r="AH20" s="387"/>
      <c r="AI20" s="316"/>
      <c r="AJ20" s="317"/>
      <c r="AK20" s="317"/>
      <c r="AL20" s="317"/>
      <c r="AM20" s="317"/>
      <c r="AN20" s="317"/>
      <c r="AO20" s="317"/>
      <c r="AP20" s="317"/>
      <c r="AQ20" s="317"/>
      <c r="AR20" s="317"/>
      <c r="AS20" s="317"/>
      <c r="AT20" s="317"/>
      <c r="AU20" s="317"/>
      <c r="AV20" s="317"/>
      <c r="AW20" s="317"/>
      <c r="AX20" s="317"/>
      <c r="AY20" s="317"/>
      <c r="AZ20" s="317"/>
      <c r="BA20" s="317"/>
      <c r="BB20" s="317"/>
      <c r="BC20" s="317"/>
      <c r="BD20" s="317"/>
      <c r="BE20" s="317"/>
      <c r="BF20" s="317"/>
      <c r="BG20" s="317"/>
      <c r="BH20" s="317"/>
      <c r="BI20" s="317"/>
      <c r="BJ20" s="317"/>
      <c r="BK20" s="317"/>
      <c r="BL20" s="317"/>
      <c r="BM20" s="317"/>
      <c r="BN20" s="317"/>
      <c r="BO20" s="317"/>
    </row>
    <row r="21" spans="1:67" s="318" customFormat="1" ht="15" hidden="1" customHeight="1" thickBot="1" x14ac:dyDescent="0.35">
      <c r="A21" s="404"/>
      <c r="B21" s="405"/>
      <c r="C21" s="406"/>
      <c r="D21" s="406"/>
      <c r="E21" s="437"/>
      <c r="F21" s="406"/>
      <c r="G21" s="407"/>
      <c r="H21" s="408"/>
      <c r="I21" s="409"/>
      <c r="J21" s="410"/>
      <c r="K21" s="411">
        <f t="shared" ca="1" si="13"/>
        <v>0</v>
      </c>
      <c r="L21" s="408"/>
      <c r="M21" s="409"/>
      <c r="N21" s="412"/>
      <c r="O21" s="413"/>
      <c r="P21" s="414"/>
      <c r="Q21" s="415" t="str">
        <f t="shared" si="22"/>
        <v/>
      </c>
      <c r="R21" s="416"/>
      <c r="S21" s="416"/>
      <c r="T21" s="417" t="str">
        <f t="shared" si="14"/>
        <v/>
      </c>
      <c r="U21" s="416"/>
      <c r="V21" s="418"/>
      <c r="W21" s="416"/>
      <c r="X21" s="419" t="str">
        <f t="shared" si="20"/>
        <v/>
      </c>
      <c r="Y21" s="420" t="str">
        <f t="shared" si="15"/>
        <v/>
      </c>
      <c r="Z21" s="417" t="str">
        <f t="shared" si="16"/>
        <v/>
      </c>
      <c r="AA21" s="420" t="str">
        <f t="shared" si="18"/>
        <v/>
      </c>
      <c r="AB21" s="417" t="str">
        <f t="shared" si="21"/>
        <v/>
      </c>
      <c r="AC21" s="421" t="str">
        <f t="shared" si="23"/>
        <v/>
      </c>
      <c r="AD21" s="416"/>
      <c r="AE21" s="422"/>
      <c r="AF21" s="422"/>
      <c r="AG21" s="423"/>
      <c r="AH21" s="423"/>
      <c r="AI21" s="424"/>
      <c r="AJ21" s="317"/>
      <c r="AK21" s="317"/>
      <c r="AL21" s="317"/>
      <c r="AM21" s="317"/>
      <c r="AN21" s="317"/>
      <c r="AO21" s="317"/>
      <c r="AP21" s="317"/>
      <c r="AQ21" s="317"/>
      <c r="AR21" s="317"/>
      <c r="AS21" s="317"/>
      <c r="AT21" s="317"/>
      <c r="AU21" s="317"/>
      <c r="AV21" s="317"/>
      <c r="AW21" s="317"/>
      <c r="AX21" s="317"/>
      <c r="AY21" s="317"/>
      <c r="AZ21" s="317"/>
      <c r="BA21" s="317"/>
      <c r="BB21" s="317"/>
      <c r="BC21" s="317"/>
      <c r="BD21" s="317"/>
      <c r="BE21" s="317"/>
      <c r="BF21" s="317"/>
      <c r="BG21" s="317"/>
      <c r="BH21" s="317"/>
      <c r="BI21" s="317"/>
      <c r="BJ21" s="317"/>
      <c r="BK21" s="317"/>
      <c r="BL21" s="317"/>
      <c r="BM21" s="317"/>
      <c r="BN21" s="317"/>
      <c r="BO21" s="317"/>
    </row>
    <row r="22" spans="1:67" s="318" customFormat="1" ht="159" customHeight="1" thickBot="1" x14ac:dyDescent="0.35">
      <c r="A22" s="425">
        <v>2</v>
      </c>
      <c r="B22" s="426" t="s">
        <v>128</v>
      </c>
      <c r="C22" s="427" t="s">
        <v>221</v>
      </c>
      <c r="D22" s="427" t="s">
        <v>222</v>
      </c>
      <c r="E22" s="440" t="s">
        <v>223</v>
      </c>
      <c r="F22" s="347" t="s">
        <v>120</v>
      </c>
      <c r="G22" s="428">
        <v>6</v>
      </c>
      <c r="H22" s="429" t="str">
        <f>IF(G22&lt;=0,"",IF(G22&lt;=2,"Muy Baja",IF(G22&lt;=24,"Baja",IF(G22&lt;=500,"Media",IF(G22&lt;=5000,"Alta","Muy Alta")))))</f>
        <v>Baja</v>
      </c>
      <c r="I22" s="430">
        <f>IF(H22="","",IF(H22="Muy Baja",0.2,IF(H22="Baja",0.4,IF(H22="Media",0.6,IF(H22="Alta",0.8,IF(H22="Muy Alta",1,))))))</f>
        <v>0.4</v>
      </c>
      <c r="J22" s="349" t="s">
        <v>150</v>
      </c>
      <c r="K22" s="431" t="str">
        <f>IF(NOT(ISERROR(MATCH(J22,'Tabla Impacto'!$B$221:$B$223,0))),'Tabla Impacto'!$F$223&amp;"Por favor no seleccionar los criterios de impacto(Afectación Económica o presupuestal y Pérdida Reputacional)",J22)</f>
        <v xml:space="preserve">     El riesgo afecta la imagen de la entidad con algunos usuarios de relevancia frente al logro de los objetivos</v>
      </c>
      <c r="L22" s="429" t="str">
        <f>IF(OR(K22='Tabla Impacto'!$C$11,K22='Tabla Impacto'!$D$11),"Leve",IF(OR(K22='Tabla Impacto'!$C$12,K22='Tabla Impacto'!$D$12),"Menor",IF(OR(K22='Tabla Impacto'!$C$13,K22='Tabla Impacto'!$D$13),"Moderado",IF(OR(K22='Tabla Impacto'!$C$14,K22='Tabla Impacto'!$D$14),"Mayor",IF(OR(K22='Tabla Impacto'!$C$15,K22='Tabla Impacto'!$D$15),"Catastrófico","")))))</f>
        <v>Moderado</v>
      </c>
      <c r="M22" s="430">
        <f>IF(L22="","",IF(L22="Leve",0.2,IF(L22="Menor",0.4,IF(L22="Moderado",0.6,IF(L22="Mayor",0.8,IF(L22="Catastrófico",1,))))))</f>
        <v>0.6</v>
      </c>
      <c r="N22" s="278" t="str">
        <f>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Moderado</v>
      </c>
      <c r="O22" s="432">
        <v>1</v>
      </c>
      <c r="P22" s="361" t="s">
        <v>224</v>
      </c>
      <c r="Q22" s="433" t="str">
        <f>IF(OR(R22="Preventivo",R22="Detectivo"),"Probabilidad",IF(R22="Correctivo","Impacto",""))</f>
        <v>Probabilidad</v>
      </c>
      <c r="R22" s="363" t="s">
        <v>14</v>
      </c>
      <c r="S22" s="364" t="s">
        <v>9</v>
      </c>
      <c r="T22" s="365" t="str">
        <f t="shared" ref="T22" si="24">IF(AND(R22="Preventivo",S22="Automático"),"50%",IF(AND(R22="Preventivo",S22="Manual"),"40%",IF(AND(R22="Detectivo",S22="Automático"),"40%",IF(AND(R22="Detectivo",S22="Manual"),"30%",IF(AND(R22="Correctivo",S22="Automático"),"35%",IF(AND(R22="Correctivo",S22="Manual"),"25%",""))))))</f>
        <v>40%</v>
      </c>
      <c r="U22" s="366" t="s">
        <v>19</v>
      </c>
      <c r="V22" s="367" t="s">
        <v>22</v>
      </c>
      <c r="W22" s="368" t="s">
        <v>116</v>
      </c>
      <c r="X22" s="285">
        <f t="shared" ref="X22" si="25">IFERROR(IF(Q22="Probabilidad",(I22-(+I22*T22)),IF(Q22="Impacto",I22,"")),"")</f>
        <v>0.24</v>
      </c>
      <c r="Y22" s="286" t="str">
        <f>IFERROR(IF(X22="","",IF(X22&lt;=0.2,"Muy Baja",IF(X22&lt;=0.4,"Baja",IF(X22&lt;=0.6,"Media",IF(X22&lt;=0.8,"Alta","Muy Alta"))))),"")</f>
        <v>Baja</v>
      </c>
      <c r="Z22" s="287">
        <f>+X22</f>
        <v>0.24</v>
      </c>
      <c r="AA22" s="286" t="str">
        <f>IFERROR(IF(AB22="","",IF(AB22&lt;=0.2,"Leve",IF(AB22&lt;=0.4,"Menor",IF(AB22&lt;=0.6,"Moderado",IF(AB22&lt;=0.8,"Mayor","Catastrófico"))))),"")</f>
        <v>Moderado</v>
      </c>
      <c r="AB22" s="287">
        <f>IFERROR(IF(Q22="Impacto",(M22-(+M22*T22)),IF(Q22="Probabilidad",M22,"")),"")</f>
        <v>0.6</v>
      </c>
      <c r="AC22" s="288" t="str">
        <f>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Moderado</v>
      </c>
      <c r="AD22" s="289" t="s">
        <v>132</v>
      </c>
      <c r="AE22" s="369" t="s">
        <v>227</v>
      </c>
      <c r="AF22" s="369" t="s">
        <v>225</v>
      </c>
      <c r="AG22" s="291">
        <v>45044</v>
      </c>
      <c r="AH22" s="434"/>
      <c r="AI22" s="316" t="s">
        <v>38</v>
      </c>
      <c r="AJ22" s="317"/>
      <c r="AK22" s="317"/>
      <c r="AL22" s="317"/>
      <c r="AM22" s="317"/>
      <c r="AN22" s="317"/>
      <c r="AO22" s="317"/>
      <c r="AP22" s="317"/>
      <c r="AQ22" s="317"/>
      <c r="AR22" s="317"/>
      <c r="AS22" s="317"/>
      <c r="AT22" s="317"/>
      <c r="AU22" s="317"/>
      <c r="AV22" s="317"/>
      <c r="AW22" s="317"/>
      <c r="AX22" s="317"/>
      <c r="AY22" s="317"/>
      <c r="AZ22" s="317"/>
      <c r="BA22" s="317"/>
      <c r="BB22" s="317"/>
      <c r="BC22" s="317"/>
      <c r="BD22" s="317"/>
      <c r="BE22" s="317"/>
      <c r="BF22" s="317"/>
      <c r="BG22" s="317"/>
      <c r="BH22" s="317"/>
      <c r="BI22" s="317"/>
      <c r="BJ22" s="317"/>
      <c r="BK22" s="317"/>
      <c r="BL22" s="317"/>
      <c r="BM22" s="317"/>
      <c r="BN22" s="317"/>
      <c r="BO22" s="317"/>
    </row>
    <row r="23" spans="1:67" ht="16" hidden="1" customHeight="1" thickBot="1" x14ac:dyDescent="0.4">
      <c r="A23" s="266"/>
      <c r="B23" s="258"/>
      <c r="C23" s="260"/>
      <c r="D23" s="260"/>
      <c r="E23" s="262"/>
      <c r="F23" s="244"/>
      <c r="G23" s="264"/>
      <c r="H23" s="246"/>
      <c r="I23" s="248"/>
      <c r="J23" s="250"/>
      <c r="K23" s="252">
        <f t="shared" ref="K23:K27" ca="1" si="26">IF(NOT(ISERROR(MATCH(J23,_xlfn.ANCHORARRAY(E34),0))),I36&amp;"Por favor no seleccionar los criterios de impacto",J23)</f>
        <v>0</v>
      </c>
      <c r="L23" s="246"/>
      <c r="M23" s="248"/>
      <c r="N23" s="254"/>
      <c r="O23" s="114"/>
      <c r="P23" s="178"/>
      <c r="Q23" s="187" t="str">
        <f>IF(OR(R23="Preventivo",R23="Detectivo"),"Probabilidad",IF(R23="Correctivo","Impacto",""))</f>
        <v/>
      </c>
      <c r="R23" s="117"/>
      <c r="S23" s="118"/>
      <c r="T23" s="209" t="str">
        <f t="shared" ref="T23:T27" si="27">IF(AND(R23="Preventivo",S23="Automático"),"50%",IF(AND(R23="Preventivo",S23="Manual"),"40%",IF(AND(R23="Detectivo",S23="Automático"),"40%",IF(AND(R23="Detectivo",S23="Manual"),"30%",IF(AND(R23="Correctivo",S23="Automático"),"35%",IF(AND(R23="Correctivo",S23="Manual"),"25%",""))))))</f>
        <v/>
      </c>
      <c r="U23" s="115"/>
      <c r="V23" s="115"/>
      <c r="W23" s="115"/>
      <c r="X23" s="230" t="str">
        <f>IFERROR(IF(AND(Q22="Probabilidad",Q23="Probabilidad"),(Z22-(+Z22*T23)),IF(Q23="Probabilidad",(I22-(+I22*T23)),IF(Q23="Impacto",Z22,""))),"")</f>
        <v/>
      </c>
      <c r="Y23" s="192" t="str">
        <f t="shared" si="7"/>
        <v/>
      </c>
      <c r="Z23" s="193" t="str">
        <f t="shared" ref="Z23:Z27" si="28">+X23</f>
        <v/>
      </c>
      <c r="AA23" s="192" t="str">
        <f t="shared" ref="AA23:AA69" si="29">IFERROR(IF(AB23="","",IF(AB23&lt;=0.2,"Leve",IF(AB23&lt;=0.4,"Menor",IF(AB23&lt;=0.6,"Moderado",IF(AB23&lt;=0.8,"Mayor","Catastrófico"))))),"")</f>
        <v/>
      </c>
      <c r="AB23" s="193" t="str">
        <f>IFERROR(IF(AND(Q22="Impacto",Q23="Impacto"),(AB22-(+AB22*T23)),IF(Q23="Impacto",(M22-(+M22*T23)),IF(Q23="Probabilidad",AB22,""))),"")</f>
        <v/>
      </c>
      <c r="AC23" s="194" t="str">
        <f t="shared" ref="AC23:AC24" si="30">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
      </c>
      <c r="AD23" s="148"/>
      <c r="AE23" s="162"/>
      <c r="AF23" s="134"/>
      <c r="AG23" s="219"/>
      <c r="AH23" s="219"/>
      <c r="AI23" s="136"/>
      <c r="AJ23" s="137"/>
      <c r="AK23" s="137"/>
      <c r="AL23" s="137"/>
      <c r="AM23" s="137"/>
      <c r="AN23" s="137"/>
      <c r="AO23" s="137"/>
      <c r="AP23" s="137"/>
      <c r="AQ23" s="137"/>
      <c r="AR23" s="137"/>
      <c r="AS23" s="137"/>
      <c r="AT23" s="137"/>
      <c r="AU23" s="137"/>
      <c r="AV23" s="137"/>
      <c r="AW23" s="137"/>
      <c r="AX23" s="137"/>
      <c r="AY23" s="137"/>
      <c r="AZ23" s="137"/>
      <c r="BA23" s="137"/>
      <c r="BB23" s="137"/>
      <c r="BC23" s="137"/>
      <c r="BD23" s="137"/>
      <c r="BE23" s="137"/>
      <c r="BF23" s="137"/>
      <c r="BG23" s="137"/>
      <c r="BH23" s="137"/>
      <c r="BI23" s="137"/>
      <c r="BJ23" s="137"/>
      <c r="BK23" s="137"/>
      <c r="BL23" s="137"/>
      <c r="BM23" s="137"/>
      <c r="BN23" s="137"/>
      <c r="BO23" s="137"/>
    </row>
    <row r="24" spans="1:67" ht="16" hidden="1" customHeight="1" thickBot="1" x14ac:dyDescent="0.4">
      <c r="A24" s="266"/>
      <c r="B24" s="258"/>
      <c r="C24" s="260"/>
      <c r="D24" s="260"/>
      <c r="E24" s="262"/>
      <c r="F24" s="244"/>
      <c r="G24" s="264"/>
      <c r="H24" s="246"/>
      <c r="I24" s="248"/>
      <c r="J24" s="250"/>
      <c r="K24" s="252">
        <f t="shared" ca="1" si="26"/>
        <v>0</v>
      </c>
      <c r="L24" s="246"/>
      <c r="M24" s="248"/>
      <c r="N24" s="254"/>
      <c r="O24" s="114"/>
      <c r="P24" s="179"/>
      <c r="Q24" s="187" t="str">
        <f>IF(OR(R24="Preventivo",R24="Detectivo"),"Probabilidad",IF(R24="Correctivo","Impacto",""))</f>
        <v/>
      </c>
      <c r="R24" s="117"/>
      <c r="S24" s="118"/>
      <c r="T24" s="209" t="str">
        <f t="shared" si="27"/>
        <v/>
      </c>
      <c r="U24" s="115"/>
      <c r="V24" s="115"/>
      <c r="W24" s="115"/>
      <c r="X24" s="132" t="str">
        <f>IFERROR(IF(AND(Q23="Probabilidad",Q24="Probabilidad"),(Z23-(+Z23*T24)),IF(AND(Q23="Impacto",Q24="Probabilidad"),(Z22-(+Z22*T24)),IF(Q24="Impacto",Z23,""))),"")</f>
        <v/>
      </c>
      <c r="Y24" s="200" t="str">
        <f t="shared" si="7"/>
        <v/>
      </c>
      <c r="Z24" s="201" t="str">
        <f t="shared" si="28"/>
        <v/>
      </c>
      <c r="AA24" s="200" t="str">
        <f t="shared" si="29"/>
        <v/>
      </c>
      <c r="AB24" s="201" t="str">
        <f>IFERROR(IF(AND(Q23="Impacto",Q24="Impacto"),(AB23-(+AB23*T24)),IF(AND(Q23="Probabilidad",Q24="Impacto"),(AB22-(+AB22*T24)),IF(Q24="Probabilidad",AB23,""))),"")</f>
        <v/>
      </c>
      <c r="AC24" s="202" t="str">
        <f t="shared" si="30"/>
        <v/>
      </c>
      <c r="AD24" s="148"/>
      <c r="AE24" s="162"/>
      <c r="AF24" s="162"/>
      <c r="AG24" s="219"/>
      <c r="AH24" s="219"/>
      <c r="AI24" s="136"/>
      <c r="AJ24" s="137"/>
      <c r="AK24" s="137"/>
      <c r="AL24" s="137"/>
      <c r="AM24" s="137"/>
      <c r="AN24" s="137"/>
      <c r="AO24" s="137"/>
      <c r="AP24" s="137"/>
      <c r="AQ24" s="137"/>
      <c r="AR24" s="137"/>
      <c r="AS24" s="137"/>
      <c r="AT24" s="137"/>
      <c r="AU24" s="137"/>
      <c r="AV24" s="137"/>
      <c r="AW24" s="137"/>
      <c r="AX24" s="137"/>
      <c r="AY24" s="137"/>
      <c r="AZ24" s="137"/>
      <c r="BA24" s="137"/>
      <c r="BB24" s="137"/>
      <c r="BC24" s="137"/>
      <c r="BD24" s="137"/>
      <c r="BE24" s="137"/>
      <c r="BF24" s="137"/>
      <c r="BG24" s="137"/>
      <c r="BH24" s="137"/>
      <c r="BI24" s="137"/>
      <c r="BJ24" s="137"/>
      <c r="BK24" s="137"/>
      <c r="BL24" s="137"/>
      <c r="BM24" s="137"/>
      <c r="BN24" s="137"/>
      <c r="BO24" s="137"/>
    </row>
    <row r="25" spans="1:67" ht="19.5" hidden="1" customHeight="1" thickBot="1" x14ac:dyDescent="0.4">
      <c r="A25" s="266"/>
      <c r="B25" s="258"/>
      <c r="C25" s="260"/>
      <c r="D25" s="260"/>
      <c r="E25" s="262"/>
      <c r="F25" s="244"/>
      <c r="G25" s="264"/>
      <c r="H25" s="246"/>
      <c r="I25" s="248"/>
      <c r="J25" s="250"/>
      <c r="K25" s="252">
        <f t="shared" ca="1" si="26"/>
        <v>0</v>
      </c>
      <c r="L25" s="246"/>
      <c r="M25" s="248"/>
      <c r="N25" s="254"/>
      <c r="O25" s="114"/>
      <c r="P25" s="179"/>
      <c r="Q25" s="187" t="str">
        <f t="shared" ref="Q25:Q27" si="31">IF(OR(R25="Preventivo",R25="Detectivo"),"Probabilidad",IF(R25="Correctivo","Impacto",""))</f>
        <v/>
      </c>
      <c r="R25" s="117"/>
      <c r="S25" s="118"/>
      <c r="T25" s="209" t="str">
        <f t="shared" si="27"/>
        <v/>
      </c>
      <c r="U25" s="116"/>
      <c r="V25" s="115"/>
      <c r="W25" s="116"/>
      <c r="X25" s="132" t="str">
        <f t="shared" ref="X25:X27" si="32">IFERROR(IF(AND(Q24="Probabilidad",Q25="Probabilidad"),(Z24-(+Z24*T25)),IF(AND(Q24="Impacto",Q25="Probabilidad"),(Z23-(+Z23*T25)),IF(Q25="Impacto",Z24,""))),"")</f>
        <v/>
      </c>
      <c r="Y25" s="200" t="str">
        <f t="shared" si="7"/>
        <v/>
      </c>
      <c r="Z25" s="201" t="str">
        <f t="shared" si="28"/>
        <v/>
      </c>
      <c r="AA25" s="200" t="str">
        <f t="shared" si="29"/>
        <v/>
      </c>
      <c r="AB25" s="201" t="str">
        <f t="shared" ref="AB25:AB27" si="33">IFERROR(IF(AND(Q24="Impacto",Q25="Impacto"),(AB24-(+AB24*T25)),IF(AND(Q24="Probabilidad",Q25="Impacto"),(AB23-(+AB23*T25)),IF(Q25="Probabilidad",AB24,""))),"")</f>
        <v/>
      </c>
      <c r="AC25" s="202"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48"/>
      <c r="AE25" s="134"/>
      <c r="AF25" s="134"/>
      <c r="AG25" s="219"/>
      <c r="AH25" s="219"/>
      <c r="AI25" s="136"/>
      <c r="AJ25" s="137"/>
      <c r="AK25" s="137"/>
      <c r="AL25" s="137"/>
      <c r="AM25" s="137"/>
      <c r="AN25" s="137"/>
      <c r="AO25" s="137"/>
      <c r="AP25" s="137"/>
      <c r="AQ25" s="137"/>
      <c r="AR25" s="137"/>
      <c r="AS25" s="137"/>
      <c r="AT25" s="137"/>
      <c r="AU25" s="137"/>
      <c r="AV25" s="137"/>
      <c r="AW25" s="137"/>
      <c r="AX25" s="137"/>
      <c r="AY25" s="137"/>
      <c r="AZ25" s="137"/>
      <c r="BA25" s="137"/>
      <c r="BB25" s="137"/>
      <c r="BC25" s="137"/>
      <c r="BD25" s="137"/>
      <c r="BE25" s="137"/>
      <c r="BF25" s="137"/>
      <c r="BG25" s="137"/>
      <c r="BH25" s="137"/>
      <c r="BI25" s="137"/>
      <c r="BJ25" s="137"/>
      <c r="BK25" s="137"/>
      <c r="BL25" s="137"/>
      <c r="BM25" s="137"/>
      <c r="BN25" s="137"/>
      <c r="BO25" s="137"/>
    </row>
    <row r="26" spans="1:67" ht="15" hidden="1" customHeight="1" x14ac:dyDescent="0.4">
      <c r="A26" s="266"/>
      <c r="B26" s="258"/>
      <c r="C26" s="260"/>
      <c r="D26" s="260"/>
      <c r="E26" s="262"/>
      <c r="F26" s="244"/>
      <c r="G26" s="264"/>
      <c r="H26" s="246"/>
      <c r="I26" s="248"/>
      <c r="J26" s="250"/>
      <c r="K26" s="252">
        <f t="shared" ca="1" si="26"/>
        <v>0</v>
      </c>
      <c r="L26" s="246"/>
      <c r="M26" s="248"/>
      <c r="N26" s="254"/>
      <c r="O26" s="114"/>
      <c r="P26" s="179"/>
      <c r="Q26" s="187" t="str">
        <f t="shared" si="31"/>
        <v/>
      </c>
      <c r="R26" s="120"/>
      <c r="S26" s="121"/>
      <c r="T26" s="209" t="str">
        <f t="shared" si="27"/>
        <v/>
      </c>
      <c r="U26" s="116"/>
      <c r="V26" s="115"/>
      <c r="W26" s="116"/>
      <c r="X26" s="132" t="str">
        <f t="shared" si="32"/>
        <v/>
      </c>
      <c r="Y26" s="200" t="str">
        <f t="shared" si="7"/>
        <v/>
      </c>
      <c r="Z26" s="201" t="str">
        <f t="shared" si="28"/>
        <v/>
      </c>
      <c r="AA26" s="200" t="str">
        <f t="shared" si="29"/>
        <v/>
      </c>
      <c r="AB26" s="201" t="str">
        <f t="shared" si="33"/>
        <v/>
      </c>
      <c r="AC26" s="202" t="str">
        <f t="shared" ref="AC26:AC27" si="34">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48"/>
      <c r="AE26" s="134"/>
      <c r="AF26" s="134"/>
      <c r="AG26" s="219"/>
      <c r="AH26" s="219"/>
      <c r="AI26" s="136"/>
      <c r="AJ26" s="137"/>
      <c r="AK26" s="137"/>
      <c r="AL26" s="137"/>
      <c r="AM26" s="137"/>
      <c r="AN26" s="137"/>
      <c r="AO26" s="137"/>
      <c r="AP26" s="137"/>
      <c r="AQ26" s="137"/>
      <c r="AR26" s="137"/>
      <c r="AS26" s="137"/>
      <c r="AT26" s="137"/>
      <c r="AU26" s="137"/>
      <c r="AV26" s="137"/>
      <c r="AW26" s="137"/>
      <c r="AX26" s="137"/>
      <c r="AY26" s="137"/>
      <c r="AZ26" s="137"/>
      <c r="BA26" s="137"/>
      <c r="BB26" s="137"/>
      <c r="BC26" s="137"/>
      <c r="BD26" s="137"/>
      <c r="BE26" s="137"/>
      <c r="BF26" s="137"/>
      <c r="BG26" s="137"/>
      <c r="BH26" s="137"/>
      <c r="BI26" s="137"/>
      <c r="BJ26" s="137"/>
      <c r="BK26" s="137"/>
      <c r="BL26" s="137"/>
      <c r="BM26" s="137"/>
      <c r="BN26" s="137"/>
      <c r="BO26" s="137"/>
    </row>
    <row r="27" spans="1:67" ht="61" hidden="1" customHeight="1" thickBot="1" x14ac:dyDescent="0.4">
      <c r="A27" s="267"/>
      <c r="B27" s="259"/>
      <c r="C27" s="261"/>
      <c r="D27" s="261"/>
      <c r="E27" s="263"/>
      <c r="F27" s="245"/>
      <c r="G27" s="265"/>
      <c r="H27" s="247"/>
      <c r="I27" s="249"/>
      <c r="J27" s="251"/>
      <c r="K27" s="253">
        <f t="shared" ca="1" si="26"/>
        <v>0</v>
      </c>
      <c r="L27" s="247"/>
      <c r="M27" s="249"/>
      <c r="N27" s="255"/>
      <c r="O27" s="155"/>
      <c r="P27" s="156"/>
      <c r="Q27" s="190" t="str">
        <f t="shared" si="31"/>
        <v/>
      </c>
      <c r="R27" s="157"/>
      <c r="S27" s="157"/>
      <c r="T27" s="204" t="str">
        <f t="shared" si="27"/>
        <v/>
      </c>
      <c r="U27" s="157"/>
      <c r="V27" s="231"/>
      <c r="W27" s="157"/>
      <c r="X27" s="142" t="str">
        <f t="shared" si="32"/>
        <v/>
      </c>
      <c r="Y27" s="203" t="str">
        <f t="shared" si="7"/>
        <v/>
      </c>
      <c r="Z27" s="204" t="str">
        <f t="shared" si="28"/>
        <v/>
      </c>
      <c r="AA27" s="203" t="str">
        <f t="shared" si="29"/>
        <v/>
      </c>
      <c r="AB27" s="204" t="str">
        <f t="shared" si="33"/>
        <v/>
      </c>
      <c r="AC27" s="205" t="str">
        <f t="shared" si="34"/>
        <v/>
      </c>
      <c r="AD27" s="157"/>
      <c r="AE27" s="143"/>
      <c r="AF27" s="143"/>
      <c r="AG27" s="220"/>
      <c r="AH27" s="220"/>
      <c r="AI27" s="159"/>
      <c r="AJ27" s="137"/>
      <c r="AK27" s="137"/>
      <c r="AL27" s="137"/>
      <c r="AM27" s="137"/>
      <c r="AN27" s="137"/>
      <c r="AO27" s="137"/>
      <c r="AP27" s="137"/>
      <c r="AQ27" s="137"/>
      <c r="AR27" s="137"/>
      <c r="AS27" s="137"/>
      <c r="AT27" s="137"/>
      <c r="AU27" s="137"/>
      <c r="AV27" s="137"/>
      <c r="AW27" s="137"/>
      <c r="AX27" s="137"/>
      <c r="AY27" s="137"/>
      <c r="AZ27" s="137"/>
      <c r="BA27" s="137"/>
      <c r="BB27" s="137"/>
      <c r="BC27" s="137"/>
      <c r="BD27" s="137"/>
      <c r="BE27" s="137"/>
      <c r="BF27" s="137"/>
      <c r="BG27" s="137"/>
      <c r="BH27" s="137"/>
      <c r="BI27" s="137"/>
      <c r="BJ27" s="137"/>
      <c r="BK27" s="137"/>
      <c r="BL27" s="137"/>
      <c r="BM27" s="137"/>
      <c r="BN27" s="137"/>
      <c r="BO27" s="137"/>
    </row>
    <row r="28" spans="1:67" ht="16" hidden="1" thickBot="1" x14ac:dyDescent="0.4">
      <c r="A28" s="519"/>
      <c r="B28" s="522"/>
      <c r="C28" s="522"/>
      <c r="D28" s="522"/>
      <c r="E28" s="525"/>
      <c r="F28" s="528"/>
      <c r="G28" s="531"/>
      <c r="H28" s="534" t="str">
        <f>IF(G28&lt;=0,"",IF(G28&lt;=2,"Muy Baja",IF(G28&lt;=24,"Baja",IF(G28&lt;=500,"Media",IF(G28&lt;=5000,"Alta","Muy Alta")))))</f>
        <v/>
      </c>
      <c r="I28" s="537" t="str">
        <f>IF(H28="","",IF(H28="Muy Baja",0.2,IF(H28="Baja",0.4,IF(H28="Media",0.6,IF(H28="Alta",0.8,IF(H28="Muy Alta",1,))))))</f>
        <v/>
      </c>
      <c r="J28" s="540"/>
      <c r="K28" s="543">
        <f>IF(NOT(ISERROR(MATCH(J28,'Tabla Impacto'!$B$221:$B$223,0))),'Tabla Impacto'!$F$223&amp;"Por favor no seleccionar los criterios de impacto(Afectación Económica o presupuestal y Pérdida Reputacional)",J28)</f>
        <v>0</v>
      </c>
      <c r="L28" s="534" t="str">
        <f>IF(OR(K28='Tabla Impacto'!$C$11,K28='Tabla Impacto'!$D$11),"Leve",IF(OR(K28='Tabla Impacto'!$C$12,K28='Tabla Impacto'!$D$12),"Menor",IF(OR(K28='Tabla Impacto'!$C$13,K28='Tabla Impacto'!$D$13),"Moderado",IF(OR(K28='Tabla Impacto'!$C$14,K28='Tabla Impacto'!$D$14),"Mayor",IF(OR(K28='Tabla Impacto'!$C$15,K28='Tabla Impacto'!$D$15),"Catastrófico","")))))</f>
        <v/>
      </c>
      <c r="M28" s="537" t="str">
        <f>IF(L28="","",IF(L28="Leve",0.2,IF(L28="Menor",0.4,IF(L28="Moderado",0.6,IF(L28="Mayor",0.8,IF(L28="Catastrófico",1,))))))</f>
        <v/>
      </c>
      <c r="N28" s="546" t="str">
        <f>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
      </c>
      <c r="O28" s="119"/>
      <c r="P28" s="232"/>
      <c r="Q28" s="188" t="str">
        <f>IF(OR(R28="Preventivo",R28="Detectivo"),"Probabilidad",IF(R28="Correctivo","Impacto",""))</f>
        <v/>
      </c>
      <c r="R28" s="115"/>
      <c r="S28" s="115"/>
      <c r="T28" s="127" t="str">
        <f>IF(AND(R28="Preventivo",S28="Automático"),"50%",IF(AND(R28="Preventivo",S28="Manual"),"40%",IF(AND(R28="Detectivo",S28="Automático"),"40%",IF(AND(R28="Detectivo",S28="Manual"),"30%",IF(AND(R28="Correctivo",S28="Automático"),"35%",IF(AND(R28="Correctivo",S28="Manual"),"25%",""))))))</f>
        <v/>
      </c>
      <c r="U28" s="115"/>
      <c r="V28" s="115"/>
      <c r="W28" s="115"/>
      <c r="X28" s="128" t="str">
        <f>IFERROR(IF(Q28="Probabilidad",(I28-(+I28*T28)),IF(Q28="Impacto",I28,"")),"")</f>
        <v/>
      </c>
      <c r="Y28" s="206" t="str">
        <f>IFERROR(IF(X28="","",IF(X28&lt;=0.2,"Muy Baja",IF(X28&lt;=0.4,"Baja",IF(X28&lt;=0.6,"Media",IF(X28&lt;=0.8,"Alta","Muy Alta"))))),"")</f>
        <v/>
      </c>
      <c r="Z28" s="207" t="str">
        <f>+X28</f>
        <v/>
      </c>
      <c r="AA28" s="206" t="str">
        <f>IFERROR(IF(AB28="","",IF(AB28&lt;=0.2,"Leve",IF(AB28&lt;=0.4,"Menor",IF(AB28&lt;=0.6,"Moderado",IF(AB28&lt;=0.8,"Mayor","Catastrófico"))))),"")</f>
        <v/>
      </c>
      <c r="AB28" s="207" t="str">
        <f>IFERROR(IF(Q28="Impacto",(M28-(+M28*T28)),IF(Q28="Probabilidad",M28,"")),"")</f>
        <v/>
      </c>
      <c r="AC28" s="208" t="str">
        <f>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
      </c>
      <c r="AD28" s="147"/>
      <c r="AE28" s="233"/>
      <c r="AF28" s="234"/>
      <c r="AG28" s="221"/>
      <c r="AH28" s="221"/>
      <c r="AI28" s="131"/>
      <c r="AJ28" s="137"/>
      <c r="AK28" s="137"/>
      <c r="AL28" s="137"/>
      <c r="AM28" s="137"/>
      <c r="AN28" s="137"/>
      <c r="AO28" s="137"/>
      <c r="AP28" s="137"/>
      <c r="AQ28" s="137"/>
      <c r="AR28" s="137"/>
      <c r="AS28" s="137"/>
      <c r="AT28" s="137"/>
      <c r="AU28" s="137"/>
      <c r="AV28" s="137"/>
      <c r="AW28" s="137"/>
      <c r="AX28" s="137"/>
      <c r="AY28" s="137"/>
      <c r="AZ28" s="137"/>
      <c r="BA28" s="137"/>
      <c r="BB28" s="137"/>
      <c r="BC28" s="137"/>
      <c r="BD28" s="137"/>
      <c r="BE28" s="137"/>
      <c r="BF28" s="137"/>
      <c r="BG28" s="137"/>
      <c r="BH28" s="137"/>
      <c r="BI28" s="137"/>
      <c r="BJ28" s="137"/>
      <c r="BK28" s="137"/>
      <c r="BL28" s="137"/>
      <c r="BM28" s="137"/>
      <c r="BN28" s="137"/>
      <c r="BO28" s="137"/>
    </row>
    <row r="29" spans="1:67" ht="16" hidden="1" thickBot="1" x14ac:dyDescent="0.4">
      <c r="A29" s="520"/>
      <c r="B29" s="523"/>
      <c r="C29" s="523"/>
      <c r="D29" s="523"/>
      <c r="E29" s="526"/>
      <c r="F29" s="529"/>
      <c r="G29" s="532"/>
      <c r="H29" s="535"/>
      <c r="I29" s="538"/>
      <c r="J29" s="541"/>
      <c r="K29" s="544">
        <f t="shared" ref="K29:K33" ca="1" si="35">IF(NOT(ISERROR(MATCH(J29,_xlfn.ANCHORARRAY(E40),0))),I42&amp;"Por favor no seleccionar los criterios de impacto",J29)</f>
        <v>0</v>
      </c>
      <c r="L29" s="535"/>
      <c r="M29" s="538"/>
      <c r="N29" s="547"/>
      <c r="O29" s="114"/>
      <c r="P29" s="179"/>
      <c r="Q29" s="185" t="str">
        <f>IF(OR(R29="Preventivo",R29="Detectivo"),"Probabilidad",IF(R29="Correctivo","Impacto",""))</f>
        <v/>
      </c>
      <c r="R29" s="115"/>
      <c r="S29" s="115"/>
      <c r="T29" s="139" t="str">
        <f t="shared" ref="T29:T33" si="36">IF(AND(R29="Preventivo",S29="Automático"),"50%",IF(AND(R29="Preventivo",S29="Manual"),"40%",IF(AND(R29="Detectivo",S29="Automático"),"40%",IF(AND(R29="Detectivo",S29="Manual"),"30%",IF(AND(R29="Correctivo",S29="Automático"),"35%",IF(AND(R29="Correctivo",S29="Manual"),"25%",""))))))</f>
        <v/>
      </c>
      <c r="U29" s="115"/>
      <c r="V29" s="115"/>
      <c r="W29" s="115"/>
      <c r="X29" s="132" t="str">
        <f>IFERROR(IF(AND(Q28="Probabilidad",Q29="Probabilidad"),(Z28-(+Z28*T29)),IF(Q29="Probabilidad",(I28-(+I28*T29)),IF(Q29="Impacto",Z28,""))),"")</f>
        <v/>
      </c>
      <c r="Y29" s="200" t="str">
        <f t="shared" si="7"/>
        <v/>
      </c>
      <c r="Z29" s="201" t="str">
        <f t="shared" ref="Z29:Z33" si="37">+X29</f>
        <v/>
      </c>
      <c r="AA29" s="200" t="str">
        <f t="shared" si="29"/>
        <v/>
      </c>
      <c r="AB29" s="201" t="str">
        <f>IFERROR(IF(AND(Q28="Impacto",Q29="Impacto"),(AB28-(+AB28*T29)),IF(Q29="Impacto",(M28-(+M28*T29)),IF(Q29="Probabilidad",AB28,""))),"")</f>
        <v/>
      </c>
      <c r="AC29" s="202" t="str">
        <f t="shared" ref="AC29:AC30" si="38">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
      </c>
      <c r="AD29" s="148"/>
      <c r="AE29" s="134"/>
      <c r="AF29" s="134"/>
      <c r="AG29" s="219"/>
      <c r="AH29" s="219"/>
      <c r="AI29" s="136"/>
      <c r="AJ29" s="137"/>
      <c r="AK29" s="137"/>
      <c r="AL29" s="137"/>
      <c r="AM29" s="137"/>
      <c r="AN29" s="137"/>
      <c r="AO29" s="137"/>
      <c r="AP29" s="137"/>
      <c r="AQ29" s="137"/>
      <c r="AR29" s="137"/>
      <c r="AS29" s="137"/>
      <c r="AT29" s="137"/>
      <c r="AU29" s="137"/>
      <c r="AV29" s="137"/>
      <c r="AW29" s="137"/>
      <c r="AX29" s="137"/>
      <c r="AY29" s="137"/>
      <c r="AZ29" s="137"/>
      <c r="BA29" s="137"/>
      <c r="BB29" s="137"/>
      <c r="BC29" s="137"/>
      <c r="BD29" s="137"/>
      <c r="BE29" s="137"/>
      <c r="BF29" s="137"/>
      <c r="BG29" s="137"/>
      <c r="BH29" s="137"/>
      <c r="BI29" s="137"/>
      <c r="BJ29" s="137"/>
      <c r="BK29" s="137"/>
      <c r="BL29" s="137"/>
      <c r="BM29" s="137"/>
      <c r="BN29" s="137"/>
      <c r="BO29" s="137"/>
    </row>
    <row r="30" spans="1:67" ht="16" hidden="1" thickBot="1" x14ac:dyDescent="0.4">
      <c r="A30" s="520"/>
      <c r="B30" s="523"/>
      <c r="C30" s="523"/>
      <c r="D30" s="523"/>
      <c r="E30" s="526"/>
      <c r="F30" s="529"/>
      <c r="G30" s="532"/>
      <c r="H30" s="535"/>
      <c r="I30" s="538"/>
      <c r="J30" s="541"/>
      <c r="K30" s="544">
        <f t="shared" ca="1" si="35"/>
        <v>0</v>
      </c>
      <c r="L30" s="535"/>
      <c r="M30" s="538"/>
      <c r="N30" s="547"/>
      <c r="O30" s="114"/>
      <c r="P30" s="179"/>
      <c r="Q30" s="185" t="str">
        <f>IF(OR(R30="Preventivo",R30="Detectivo"),"Probabilidad",IF(R30="Correctivo","Impacto",""))</f>
        <v/>
      </c>
      <c r="R30" s="115"/>
      <c r="S30" s="115"/>
      <c r="T30" s="139" t="str">
        <f t="shared" si="36"/>
        <v/>
      </c>
      <c r="U30" s="115"/>
      <c r="V30" s="115"/>
      <c r="W30" s="115"/>
      <c r="X30" s="132" t="str">
        <f>IFERROR(IF(AND(Q29="Probabilidad",Q30="Probabilidad"),(Z29-(+Z29*T30)),IF(AND(Q29="Impacto",Q30="Probabilidad"),(Z28-(+Z28*T30)),IF(Q30="Impacto",Z29,""))),"")</f>
        <v/>
      </c>
      <c r="Y30" s="200" t="str">
        <f t="shared" si="7"/>
        <v/>
      </c>
      <c r="Z30" s="201" t="str">
        <f t="shared" si="37"/>
        <v/>
      </c>
      <c r="AA30" s="200" t="str">
        <f t="shared" si="29"/>
        <v/>
      </c>
      <c r="AB30" s="201" t="str">
        <f>IFERROR(IF(AND(Q29="Impacto",Q30="Impacto"),(AB29-(+AB29*T30)),IF(AND(Q29="Probabilidad",Q30="Impacto"),(AB28-(+AB28*T30)),IF(Q30="Probabilidad",AB29,""))),"")</f>
        <v/>
      </c>
      <c r="AC30" s="202" t="str">
        <f t="shared" si="38"/>
        <v/>
      </c>
      <c r="AD30" s="148"/>
      <c r="AE30" s="134"/>
      <c r="AF30" s="134"/>
      <c r="AG30" s="219"/>
      <c r="AH30" s="219"/>
      <c r="AI30" s="136"/>
      <c r="AJ30" s="137"/>
      <c r="AK30" s="137"/>
      <c r="AL30" s="137"/>
      <c r="AM30" s="137"/>
      <c r="AN30" s="137"/>
      <c r="AO30" s="137"/>
      <c r="AP30" s="137"/>
      <c r="AQ30" s="137"/>
      <c r="AR30" s="137"/>
      <c r="AS30" s="137"/>
      <c r="AT30" s="137"/>
      <c r="AU30" s="137"/>
      <c r="AV30" s="137"/>
      <c r="AW30" s="137"/>
      <c r="AX30" s="137"/>
      <c r="AY30" s="137"/>
      <c r="AZ30" s="137"/>
      <c r="BA30" s="137"/>
      <c r="BB30" s="137"/>
      <c r="BC30" s="137"/>
      <c r="BD30" s="137"/>
      <c r="BE30" s="137"/>
      <c r="BF30" s="137"/>
      <c r="BG30" s="137"/>
      <c r="BH30" s="137"/>
      <c r="BI30" s="137"/>
      <c r="BJ30" s="137"/>
      <c r="BK30" s="137"/>
      <c r="BL30" s="137"/>
      <c r="BM30" s="137"/>
      <c r="BN30" s="137"/>
      <c r="BO30" s="137"/>
    </row>
    <row r="31" spans="1:67" ht="20.25" hidden="1" customHeight="1" x14ac:dyDescent="0.4">
      <c r="A31" s="520"/>
      <c r="B31" s="523"/>
      <c r="C31" s="523"/>
      <c r="D31" s="523"/>
      <c r="E31" s="526"/>
      <c r="F31" s="529"/>
      <c r="G31" s="532"/>
      <c r="H31" s="535"/>
      <c r="I31" s="538"/>
      <c r="J31" s="541"/>
      <c r="K31" s="544">
        <f t="shared" ca="1" si="35"/>
        <v>0</v>
      </c>
      <c r="L31" s="535"/>
      <c r="M31" s="538"/>
      <c r="N31" s="547"/>
      <c r="O31" s="149"/>
      <c r="P31" s="179"/>
      <c r="Q31" s="189" t="str">
        <f t="shared" ref="Q31:Q33" si="39">IF(OR(R31="Preventivo",R31="Detectivo"),"Probabilidad",IF(R31="Correctivo","Impacto",""))</f>
        <v/>
      </c>
      <c r="R31" s="151"/>
      <c r="S31" s="151"/>
      <c r="T31" s="210" t="str">
        <f t="shared" si="36"/>
        <v/>
      </c>
      <c r="U31" s="151"/>
      <c r="V31" s="151"/>
      <c r="W31" s="151"/>
      <c r="X31" s="132" t="str">
        <f t="shared" ref="X31:X33" si="40">IFERROR(IF(AND(Q30="Probabilidad",Q31="Probabilidad"),(Z30-(+Z30*T31)),IF(AND(Q30="Impacto",Q31="Probabilidad"),(Z29-(+Z29*T31)),IF(Q31="Impacto",Z30,""))),"")</f>
        <v/>
      </c>
      <c r="Y31" s="200" t="str">
        <f t="shared" si="7"/>
        <v/>
      </c>
      <c r="Z31" s="201" t="str">
        <f t="shared" si="37"/>
        <v/>
      </c>
      <c r="AA31" s="200" t="str">
        <f t="shared" si="29"/>
        <v/>
      </c>
      <c r="AB31" s="201" t="str">
        <f t="shared" ref="AB31:AB33" si="41">IFERROR(IF(AND(Q30="Impacto",Q31="Impacto"),(AB30-(+AB30*T31)),IF(AND(Q30="Probabilidad",Q31="Impacto"),(AB29-(+AB29*T31)),IF(Q31="Probabilidad",AB30,""))),"")</f>
        <v/>
      </c>
      <c r="AC31" s="202"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48"/>
      <c r="AE31" s="134"/>
      <c r="AF31" s="134"/>
      <c r="AG31" s="219"/>
      <c r="AH31" s="219"/>
      <c r="AI31" s="153"/>
      <c r="AJ31" s="137"/>
      <c r="AK31" s="137"/>
      <c r="AL31" s="137"/>
      <c r="AM31" s="137"/>
      <c r="AN31" s="137"/>
      <c r="AO31" s="137"/>
      <c r="AP31" s="137"/>
      <c r="AQ31" s="137"/>
      <c r="AR31" s="137"/>
      <c r="AS31" s="137"/>
      <c r="AT31" s="137"/>
      <c r="AU31" s="137"/>
      <c r="AV31" s="137"/>
      <c r="AW31" s="137"/>
      <c r="AX31" s="137"/>
      <c r="AY31" s="137"/>
      <c r="AZ31" s="137"/>
      <c r="BA31" s="137"/>
      <c r="BB31" s="137"/>
      <c r="BC31" s="137"/>
      <c r="BD31" s="137"/>
      <c r="BE31" s="137"/>
      <c r="BF31" s="137"/>
      <c r="BG31" s="137"/>
      <c r="BH31" s="137"/>
      <c r="BI31" s="137"/>
      <c r="BJ31" s="137"/>
      <c r="BK31" s="137"/>
      <c r="BL31" s="137"/>
      <c r="BM31" s="137"/>
      <c r="BN31" s="137"/>
      <c r="BO31" s="137"/>
    </row>
    <row r="32" spans="1:67" ht="31.5" hidden="1" customHeight="1" x14ac:dyDescent="0.4">
      <c r="A32" s="520"/>
      <c r="B32" s="523"/>
      <c r="C32" s="523"/>
      <c r="D32" s="523"/>
      <c r="E32" s="526"/>
      <c r="F32" s="529"/>
      <c r="G32" s="532"/>
      <c r="H32" s="535"/>
      <c r="I32" s="538"/>
      <c r="J32" s="541"/>
      <c r="K32" s="544">
        <f t="shared" ca="1" si="35"/>
        <v>0</v>
      </c>
      <c r="L32" s="535"/>
      <c r="M32" s="538"/>
      <c r="N32" s="547"/>
      <c r="O32" s="149"/>
      <c r="P32" s="179"/>
      <c r="Q32" s="189" t="str">
        <f t="shared" si="39"/>
        <v/>
      </c>
      <c r="R32" s="151"/>
      <c r="S32" s="151"/>
      <c r="T32" s="210" t="str">
        <f t="shared" si="36"/>
        <v/>
      </c>
      <c r="U32" s="151"/>
      <c r="V32" s="151"/>
      <c r="W32" s="151"/>
      <c r="X32" s="230" t="str">
        <f t="shared" si="40"/>
        <v/>
      </c>
      <c r="Y32" s="200" t="str">
        <f>IFERROR(IF(X32="","",IF(X32&lt;=0.2,"Muy Baja",IF(X32&lt;=0.4,"Baja",IF(X32&lt;=0.6,"Media",IF(X32&lt;=0.8,"Alta","Muy Alta"))))),"")</f>
        <v/>
      </c>
      <c r="Z32" s="201" t="str">
        <f t="shared" si="37"/>
        <v/>
      </c>
      <c r="AA32" s="200" t="str">
        <f t="shared" si="29"/>
        <v/>
      </c>
      <c r="AB32" s="201" t="str">
        <f t="shared" si="41"/>
        <v/>
      </c>
      <c r="AC32" s="202" t="str">
        <f t="shared" ref="AC32:AC33" si="42">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48"/>
      <c r="AE32" s="134"/>
      <c r="AF32" s="152"/>
      <c r="AG32" s="219"/>
      <c r="AH32" s="219"/>
      <c r="AI32" s="153"/>
      <c r="AJ32" s="137"/>
      <c r="AK32" s="137"/>
      <c r="AL32" s="137"/>
      <c r="AM32" s="137"/>
      <c r="AN32" s="137"/>
      <c r="AO32" s="137"/>
      <c r="AP32" s="137"/>
      <c r="AQ32" s="137"/>
      <c r="AR32" s="137"/>
      <c r="AS32" s="137"/>
      <c r="AT32" s="137"/>
      <c r="AU32" s="137"/>
      <c r="AV32" s="137"/>
      <c r="AW32" s="137"/>
      <c r="AX32" s="137"/>
      <c r="AY32" s="137"/>
      <c r="AZ32" s="137"/>
      <c r="BA32" s="137"/>
      <c r="BB32" s="137"/>
      <c r="BC32" s="137"/>
      <c r="BD32" s="137"/>
      <c r="BE32" s="137"/>
      <c r="BF32" s="137"/>
      <c r="BG32" s="137"/>
      <c r="BH32" s="137"/>
      <c r="BI32" s="137"/>
      <c r="BJ32" s="137"/>
      <c r="BK32" s="137"/>
      <c r="BL32" s="137"/>
      <c r="BM32" s="137"/>
      <c r="BN32" s="137"/>
      <c r="BO32" s="137"/>
    </row>
    <row r="33" spans="1:67" ht="46.5" hidden="1" customHeight="1" thickBot="1" x14ac:dyDescent="0.4">
      <c r="A33" s="521"/>
      <c r="B33" s="524"/>
      <c r="C33" s="524"/>
      <c r="D33" s="524"/>
      <c r="E33" s="527"/>
      <c r="F33" s="530"/>
      <c r="G33" s="533"/>
      <c r="H33" s="536"/>
      <c r="I33" s="539"/>
      <c r="J33" s="542"/>
      <c r="K33" s="545">
        <f t="shared" ca="1" si="35"/>
        <v>0</v>
      </c>
      <c r="L33" s="536"/>
      <c r="M33" s="539"/>
      <c r="N33" s="548"/>
      <c r="O33" s="155">
        <v>6</v>
      </c>
      <c r="P33" s="156"/>
      <c r="Q33" s="190" t="str">
        <f t="shared" si="39"/>
        <v/>
      </c>
      <c r="R33" s="157"/>
      <c r="S33" s="157"/>
      <c r="T33" s="204" t="str">
        <f t="shared" si="36"/>
        <v/>
      </c>
      <c r="U33" s="157"/>
      <c r="V33" s="157"/>
      <c r="W33" s="157"/>
      <c r="X33" s="142" t="str">
        <f t="shared" si="40"/>
        <v/>
      </c>
      <c r="Y33" s="203" t="str">
        <f t="shared" si="7"/>
        <v/>
      </c>
      <c r="Z33" s="204" t="str">
        <f t="shared" si="37"/>
        <v/>
      </c>
      <c r="AA33" s="203" t="str">
        <f t="shared" si="29"/>
        <v/>
      </c>
      <c r="AB33" s="204" t="str">
        <f t="shared" si="41"/>
        <v/>
      </c>
      <c r="AC33" s="205" t="str">
        <f t="shared" si="42"/>
        <v/>
      </c>
      <c r="AD33" s="157"/>
      <c r="AE33" s="235"/>
      <c r="AF33" s="236"/>
      <c r="AG33" s="220"/>
      <c r="AH33" s="220"/>
      <c r="AI33" s="159"/>
      <c r="AJ33" s="137"/>
      <c r="AK33" s="137"/>
      <c r="AL33" s="137"/>
      <c r="AM33" s="137"/>
      <c r="AN33" s="137"/>
      <c r="AO33" s="137"/>
      <c r="AP33" s="137"/>
      <c r="AQ33" s="137"/>
      <c r="AR33" s="137"/>
      <c r="AS33" s="137"/>
      <c r="AT33" s="137"/>
      <c r="AU33" s="137"/>
      <c r="AV33" s="137"/>
      <c r="AW33" s="137"/>
      <c r="AX33" s="137"/>
      <c r="AY33" s="137"/>
      <c r="AZ33" s="137"/>
      <c r="BA33" s="137"/>
      <c r="BB33" s="137"/>
      <c r="BC33" s="137"/>
      <c r="BD33" s="137"/>
      <c r="BE33" s="137"/>
      <c r="BF33" s="137"/>
      <c r="BG33" s="137"/>
      <c r="BH33" s="137"/>
      <c r="BI33" s="137"/>
      <c r="BJ33" s="137"/>
      <c r="BK33" s="137"/>
      <c r="BL33" s="137"/>
      <c r="BM33" s="137"/>
      <c r="BN33" s="137"/>
      <c r="BO33" s="137"/>
    </row>
    <row r="34" spans="1:67" ht="19" hidden="1" thickBot="1" x14ac:dyDescent="0.4">
      <c r="A34" s="519"/>
      <c r="B34" s="522"/>
      <c r="C34" s="528"/>
      <c r="D34" s="528"/>
      <c r="E34" s="558"/>
      <c r="F34" s="522"/>
      <c r="G34" s="531"/>
      <c r="H34" s="534" t="str">
        <f>IF(G34&lt;=0,"",IF(G34&lt;=2,"Muy Baja",IF(G34&lt;=24,"Baja",IF(G34&lt;=500,"Media",IF(G34&lt;=5000,"Alta","Muy Alta")))))</f>
        <v/>
      </c>
      <c r="I34" s="537" t="str">
        <f>IF(H34="","",IF(H34="Muy Baja",0.2,IF(H34="Baja",0.4,IF(H34="Media",0.6,IF(H34="Alta",0.8,IF(H34="Muy Alta",1,))))))</f>
        <v/>
      </c>
      <c r="J34" s="540"/>
      <c r="K34" s="543">
        <f>IF(NOT(ISERROR(MATCH(J34,'Tabla Impacto'!$B$221:$B$223,0))),'Tabla Impacto'!$F$223&amp;"Por favor no seleccionar los criterios de impacto(Afectación Económica o presupuestal y Pérdida Reputacional)",J34)</f>
        <v>0</v>
      </c>
      <c r="L34" s="534" t="str">
        <f>IF(OR(K34='Tabla Impacto'!$C$11,K34='Tabla Impacto'!$D$11),"Leve",IF(OR(K34='Tabla Impacto'!$C$12,K34='Tabla Impacto'!$D$12),"Menor",IF(OR(K34='Tabla Impacto'!$C$13,K34='Tabla Impacto'!$D$13),"Moderado",IF(OR(K34='Tabla Impacto'!$C$14,K34='Tabla Impacto'!$D$14),"Mayor",IF(OR(K34='Tabla Impacto'!$C$15,K34='Tabla Impacto'!$D$15),"Catastrófico","")))))</f>
        <v/>
      </c>
      <c r="M34" s="537" t="str">
        <f>IF(L34="","",IF(L34="Leve",0.2,IF(L34="Menor",0.4,IF(L34="Moderado",0.6,IF(L34="Mayor",0.8,IF(L34="Catastrófico",1,))))))</f>
        <v/>
      </c>
      <c r="N34" s="546" t="str">
        <f>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
      </c>
      <c r="O34" s="111">
        <v>1</v>
      </c>
      <c r="P34" s="123"/>
      <c r="Q34" s="188" t="str">
        <f>IF(OR(R34="Preventivo",R34="Detectivo"),"Probabilidad",IF(R34="Correctivo","Impacto",""))</f>
        <v/>
      </c>
      <c r="R34" s="115"/>
      <c r="S34" s="115"/>
      <c r="T34" s="127" t="str">
        <f>IF(AND(R34="Preventivo",S34="Automático"),"50%",IF(AND(R34="Preventivo",S34="Manual"),"40%",IF(AND(R34="Detectivo",S34="Automático"),"40%",IF(AND(R34="Detectivo",S34="Manual"),"30%",IF(AND(R34="Correctivo",S34="Automático"),"35%",IF(AND(R34="Correctivo",S34="Manual"),"25%",""))))))</f>
        <v/>
      </c>
      <c r="U34" s="115"/>
      <c r="V34" s="115"/>
      <c r="W34" s="115"/>
      <c r="X34" s="128" t="str">
        <f>IFERROR(IF(Q34="Probabilidad",(I34-(+I34*T34)),IF(Q34="Impacto",I34,"")),"")</f>
        <v/>
      </c>
      <c r="Y34" s="206" t="str">
        <f>IFERROR(IF(X34="","",IF(X34&lt;=0.2,"Muy Baja",IF(X34&lt;=0.4,"Baja",IF(X34&lt;=0.6,"Media",IF(X34&lt;=0.8,"Alta","Muy Alta"))))),"")</f>
        <v/>
      </c>
      <c r="Z34" s="207" t="str">
        <f>+X34</f>
        <v/>
      </c>
      <c r="AA34" s="206" t="str">
        <f>IFERROR(IF(AB34="","",IF(AB34&lt;=0.2,"Leve",IF(AB34&lt;=0.4,"Menor",IF(AB34&lt;=0.6,"Moderado",IF(AB34&lt;=0.8,"Mayor","Catastrófico"))))),"")</f>
        <v/>
      </c>
      <c r="AB34" s="207" t="str">
        <f>IFERROR(IF(Q34="Impacto",(M34-(+M34*T34)),IF(Q34="Probabilidad",M34,"")),"")</f>
        <v/>
      </c>
      <c r="AC34" s="208" t="str">
        <f>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
      </c>
      <c r="AD34" s="147"/>
      <c r="AE34" s="237"/>
      <c r="AF34" s="238"/>
      <c r="AG34" s="221"/>
      <c r="AH34" s="221"/>
      <c r="AI34" s="131"/>
      <c r="AJ34" s="137"/>
      <c r="AK34" s="137"/>
      <c r="AL34" s="137"/>
      <c r="AM34" s="137"/>
      <c r="AN34" s="137"/>
      <c r="AO34" s="137"/>
      <c r="AP34" s="137"/>
      <c r="AQ34" s="137"/>
      <c r="AR34" s="137"/>
      <c r="AS34" s="137"/>
      <c r="AT34" s="137"/>
      <c r="AU34" s="137"/>
      <c r="AV34" s="137"/>
      <c r="AW34" s="137"/>
      <c r="AX34" s="137"/>
      <c r="AY34" s="137"/>
      <c r="AZ34" s="137"/>
      <c r="BA34" s="137"/>
      <c r="BB34" s="137"/>
      <c r="BC34" s="137"/>
      <c r="BD34" s="137"/>
      <c r="BE34" s="137"/>
      <c r="BF34" s="137"/>
      <c r="BG34" s="137"/>
      <c r="BH34" s="137"/>
      <c r="BI34" s="137"/>
      <c r="BJ34" s="137"/>
      <c r="BK34" s="137"/>
      <c r="BL34" s="137"/>
      <c r="BM34" s="137"/>
      <c r="BN34" s="137"/>
      <c r="BO34" s="137"/>
    </row>
    <row r="35" spans="1:67" ht="15" hidden="1" thickBot="1" x14ac:dyDescent="0.4">
      <c r="A35" s="520"/>
      <c r="B35" s="523"/>
      <c r="C35" s="529"/>
      <c r="D35" s="529"/>
      <c r="E35" s="559"/>
      <c r="F35" s="523"/>
      <c r="G35" s="532"/>
      <c r="H35" s="535"/>
      <c r="I35" s="538"/>
      <c r="J35" s="541"/>
      <c r="K35" s="544">
        <f t="shared" ref="K35:K39" ca="1" si="43">IF(NOT(ISERROR(MATCH(J35,_xlfn.ANCHORARRAY(E46),0))),I48&amp;"Por favor no seleccionar los criterios de impacto",J35)</f>
        <v>0</v>
      </c>
      <c r="L35" s="535"/>
      <c r="M35" s="538"/>
      <c r="N35" s="547"/>
      <c r="O35" s="149">
        <v>2</v>
      </c>
      <c r="P35" s="154"/>
      <c r="Q35" s="189" t="str">
        <f>IF(OR(R35="Preventivo",R35="Detectivo"),"Probabilidad",IF(R35="Correctivo","Impacto",""))</f>
        <v/>
      </c>
      <c r="R35" s="151"/>
      <c r="S35" s="151"/>
      <c r="T35" s="210" t="str">
        <f t="shared" ref="T35:T39" si="44">IF(AND(R35="Preventivo",S35="Automático"),"50%",IF(AND(R35="Preventivo",S35="Manual"),"40%",IF(AND(R35="Detectivo",S35="Automático"),"40%",IF(AND(R35="Detectivo",S35="Manual"),"30%",IF(AND(R35="Correctivo",S35="Automático"),"35%",IF(AND(R35="Correctivo",S35="Manual"),"25%",""))))))</f>
        <v/>
      </c>
      <c r="U35" s="151"/>
      <c r="V35" s="151"/>
      <c r="W35" s="151"/>
      <c r="X35" s="132" t="str">
        <f>IFERROR(IF(AND(Q34="Probabilidad",Q35="Probabilidad"),(Z34-(+Z34*T35)),IF(Q35="Probabilidad",(I34-(+I34*T35)),IF(Q35="Impacto",Z34,""))),"")</f>
        <v/>
      </c>
      <c r="Y35" s="200" t="str">
        <f t="shared" si="7"/>
        <v/>
      </c>
      <c r="Z35" s="201" t="str">
        <f t="shared" ref="Z35:Z39" si="45">+X35</f>
        <v/>
      </c>
      <c r="AA35" s="200" t="str">
        <f t="shared" si="29"/>
        <v/>
      </c>
      <c r="AB35" s="201" t="str">
        <f>IFERROR(IF(AND(Q34="Impacto",Q35="Impacto"),(AB34-(+AB34*T35)),IF(Q35="Impacto",(M34-(+M34*T35)),IF(Q35="Probabilidad",AB34,""))),"")</f>
        <v/>
      </c>
      <c r="AC35" s="202" t="str">
        <f t="shared" ref="AC35:AC36" si="46">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
      </c>
      <c r="AD35" s="148"/>
      <c r="AE35" s="135"/>
      <c r="AF35" s="152"/>
      <c r="AG35" s="219"/>
      <c r="AH35" s="219"/>
      <c r="AI35" s="153"/>
      <c r="AJ35" s="137"/>
      <c r="AK35" s="137"/>
      <c r="AL35" s="137"/>
      <c r="AM35" s="137"/>
      <c r="AN35" s="137"/>
      <c r="AO35" s="137"/>
      <c r="AP35" s="137"/>
      <c r="AQ35" s="137"/>
      <c r="AR35" s="137"/>
      <c r="AS35" s="137"/>
      <c r="AT35" s="137"/>
      <c r="AU35" s="137"/>
      <c r="AV35" s="137"/>
      <c r="AW35" s="137"/>
      <c r="AX35" s="137"/>
      <c r="AY35" s="137"/>
      <c r="AZ35" s="137"/>
      <c r="BA35" s="137"/>
      <c r="BB35" s="137"/>
      <c r="BC35" s="137"/>
      <c r="BD35" s="137"/>
      <c r="BE35" s="137"/>
      <c r="BF35" s="137"/>
      <c r="BG35" s="137"/>
      <c r="BH35" s="137"/>
      <c r="BI35" s="137"/>
      <c r="BJ35" s="137"/>
      <c r="BK35" s="137"/>
      <c r="BL35" s="137"/>
      <c r="BM35" s="137"/>
      <c r="BN35" s="137"/>
      <c r="BO35" s="137"/>
    </row>
    <row r="36" spans="1:67" ht="15" hidden="1" thickBot="1" x14ac:dyDescent="0.4">
      <c r="A36" s="520"/>
      <c r="B36" s="523"/>
      <c r="C36" s="529"/>
      <c r="D36" s="529"/>
      <c r="E36" s="559"/>
      <c r="F36" s="523"/>
      <c r="G36" s="532"/>
      <c r="H36" s="535"/>
      <c r="I36" s="538"/>
      <c r="J36" s="541"/>
      <c r="K36" s="544">
        <f t="shared" ca="1" si="43"/>
        <v>0</v>
      </c>
      <c r="L36" s="535"/>
      <c r="M36" s="538"/>
      <c r="N36" s="547"/>
      <c r="O36" s="149">
        <v>3</v>
      </c>
      <c r="P36" s="150"/>
      <c r="Q36" s="189" t="str">
        <f>IF(OR(R36="Preventivo",R36="Detectivo"),"Probabilidad",IF(R36="Correctivo","Impacto",""))</f>
        <v/>
      </c>
      <c r="R36" s="151"/>
      <c r="S36" s="151"/>
      <c r="T36" s="210" t="str">
        <f t="shared" si="44"/>
        <v/>
      </c>
      <c r="U36" s="151"/>
      <c r="V36" s="151"/>
      <c r="W36" s="151"/>
      <c r="X36" s="132" t="str">
        <f>IFERROR(IF(AND(Q35="Probabilidad",Q36="Probabilidad"),(Z35-(+Z35*T36)),IF(AND(Q35="Impacto",Q36="Probabilidad"),(Z34-(+Z34*T36)),IF(Q36="Impacto",Z35,""))),"")</f>
        <v/>
      </c>
      <c r="Y36" s="200" t="str">
        <f t="shared" si="7"/>
        <v/>
      </c>
      <c r="Z36" s="201" t="str">
        <f t="shared" si="45"/>
        <v/>
      </c>
      <c r="AA36" s="200" t="str">
        <f t="shared" si="29"/>
        <v/>
      </c>
      <c r="AB36" s="201" t="str">
        <f>IFERROR(IF(AND(Q35="Impacto",Q36="Impacto"),(AB35-(+AB35*T36)),IF(AND(Q35="Probabilidad",Q36="Impacto"),(AB34-(+AB34*T36)),IF(Q36="Probabilidad",AB35,""))),"")</f>
        <v/>
      </c>
      <c r="AC36" s="202" t="str">
        <f t="shared" si="46"/>
        <v/>
      </c>
      <c r="AD36" s="148"/>
      <c r="AE36" s="135"/>
      <c r="AF36" s="152"/>
      <c r="AG36" s="219"/>
      <c r="AH36" s="219"/>
      <c r="AI36" s="153"/>
      <c r="AJ36" s="137"/>
      <c r="AK36" s="137"/>
      <c r="AL36" s="137"/>
      <c r="AM36" s="137"/>
      <c r="AN36" s="137"/>
      <c r="AO36" s="137"/>
      <c r="AP36" s="137"/>
      <c r="AQ36" s="137"/>
      <c r="AR36" s="137"/>
      <c r="AS36" s="137"/>
      <c r="AT36" s="137"/>
      <c r="AU36" s="137"/>
      <c r="AV36" s="137"/>
      <c r="AW36" s="137"/>
      <c r="AX36" s="137"/>
      <c r="AY36" s="137"/>
      <c r="AZ36" s="137"/>
      <c r="BA36" s="137"/>
      <c r="BB36" s="137"/>
      <c r="BC36" s="137"/>
      <c r="BD36" s="137"/>
      <c r="BE36" s="137"/>
      <c r="BF36" s="137"/>
      <c r="BG36" s="137"/>
      <c r="BH36" s="137"/>
      <c r="BI36" s="137"/>
      <c r="BJ36" s="137"/>
      <c r="BK36" s="137"/>
      <c r="BL36" s="137"/>
      <c r="BM36" s="137"/>
      <c r="BN36" s="137"/>
      <c r="BO36" s="137"/>
    </row>
    <row r="37" spans="1:67" ht="15" hidden="1" thickBot="1" x14ac:dyDescent="0.4">
      <c r="A37" s="520"/>
      <c r="B37" s="523"/>
      <c r="C37" s="529"/>
      <c r="D37" s="529"/>
      <c r="E37" s="559"/>
      <c r="F37" s="523"/>
      <c r="G37" s="532"/>
      <c r="H37" s="535"/>
      <c r="I37" s="538"/>
      <c r="J37" s="541"/>
      <c r="K37" s="544">
        <f t="shared" ca="1" si="43"/>
        <v>0</v>
      </c>
      <c r="L37" s="535"/>
      <c r="M37" s="538"/>
      <c r="N37" s="547"/>
      <c r="O37" s="149">
        <v>4</v>
      </c>
      <c r="P37" s="154"/>
      <c r="Q37" s="189" t="str">
        <f t="shared" ref="Q37:Q39" si="47">IF(OR(R37="Preventivo",R37="Detectivo"),"Probabilidad",IF(R37="Correctivo","Impacto",""))</f>
        <v/>
      </c>
      <c r="R37" s="151"/>
      <c r="S37" s="151"/>
      <c r="T37" s="210" t="str">
        <f t="shared" si="44"/>
        <v/>
      </c>
      <c r="U37" s="151"/>
      <c r="V37" s="151"/>
      <c r="W37" s="151"/>
      <c r="X37" s="132" t="str">
        <f t="shared" ref="X37:X39" si="48">IFERROR(IF(AND(Q36="Probabilidad",Q37="Probabilidad"),(Z36-(+Z36*T37)),IF(AND(Q36="Impacto",Q37="Probabilidad"),(Z35-(+Z35*T37)),IF(Q37="Impacto",Z36,""))),"")</f>
        <v/>
      </c>
      <c r="Y37" s="200" t="str">
        <f t="shared" si="7"/>
        <v/>
      </c>
      <c r="Z37" s="201" t="str">
        <f t="shared" si="45"/>
        <v/>
      </c>
      <c r="AA37" s="200" t="str">
        <f t="shared" si="29"/>
        <v/>
      </c>
      <c r="AB37" s="201" t="str">
        <f t="shared" ref="AB37:AB39" si="49">IFERROR(IF(AND(Q36="Impacto",Q37="Impacto"),(AB36-(+AB36*T37)),IF(AND(Q36="Probabilidad",Q37="Impacto"),(AB35-(+AB35*T37)),IF(Q37="Probabilidad",AB36,""))),"")</f>
        <v/>
      </c>
      <c r="AC37" s="202"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48"/>
      <c r="AE37" s="135"/>
      <c r="AF37" s="152"/>
      <c r="AG37" s="219"/>
      <c r="AH37" s="219"/>
      <c r="AI37" s="153"/>
      <c r="AJ37" s="137"/>
      <c r="AK37" s="137"/>
      <c r="AL37" s="137"/>
      <c r="AM37" s="137"/>
      <c r="AN37" s="137"/>
      <c r="AO37" s="137"/>
      <c r="AP37" s="137"/>
      <c r="AQ37" s="137"/>
      <c r="AR37" s="137"/>
      <c r="AS37" s="137"/>
      <c r="AT37" s="137"/>
      <c r="AU37" s="137"/>
      <c r="AV37" s="137"/>
      <c r="AW37" s="137"/>
      <c r="AX37" s="137"/>
      <c r="AY37" s="137"/>
      <c r="AZ37" s="137"/>
      <c r="BA37" s="137"/>
      <c r="BB37" s="137"/>
      <c r="BC37" s="137"/>
      <c r="BD37" s="137"/>
      <c r="BE37" s="137"/>
      <c r="BF37" s="137"/>
      <c r="BG37" s="137"/>
      <c r="BH37" s="137"/>
      <c r="BI37" s="137"/>
      <c r="BJ37" s="137"/>
      <c r="BK37" s="137"/>
      <c r="BL37" s="137"/>
      <c r="BM37" s="137"/>
      <c r="BN37" s="137"/>
      <c r="BO37" s="137"/>
    </row>
    <row r="38" spans="1:67" ht="30" hidden="1" customHeight="1" x14ac:dyDescent="0.4">
      <c r="A38" s="520"/>
      <c r="B38" s="523"/>
      <c r="C38" s="529"/>
      <c r="D38" s="529"/>
      <c r="E38" s="559"/>
      <c r="F38" s="523"/>
      <c r="G38" s="532"/>
      <c r="H38" s="535"/>
      <c r="I38" s="538"/>
      <c r="J38" s="541"/>
      <c r="K38" s="544">
        <f t="shared" ca="1" si="43"/>
        <v>0</v>
      </c>
      <c r="L38" s="535"/>
      <c r="M38" s="538"/>
      <c r="N38" s="547"/>
      <c r="O38" s="149">
        <v>5</v>
      </c>
      <c r="P38" s="154"/>
      <c r="Q38" s="189" t="str">
        <f t="shared" si="47"/>
        <v/>
      </c>
      <c r="R38" s="151"/>
      <c r="S38" s="151"/>
      <c r="T38" s="210" t="str">
        <f t="shared" si="44"/>
        <v/>
      </c>
      <c r="U38" s="151"/>
      <c r="V38" s="151"/>
      <c r="W38" s="151"/>
      <c r="X38" s="132" t="str">
        <f t="shared" si="48"/>
        <v/>
      </c>
      <c r="Y38" s="200" t="str">
        <f t="shared" si="7"/>
        <v/>
      </c>
      <c r="Z38" s="201" t="str">
        <f t="shared" si="45"/>
        <v/>
      </c>
      <c r="AA38" s="200" t="str">
        <f t="shared" si="29"/>
        <v/>
      </c>
      <c r="AB38" s="201" t="str">
        <f t="shared" si="49"/>
        <v/>
      </c>
      <c r="AC38" s="202" t="str">
        <f t="shared" ref="AC38:AC39" si="50">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48"/>
      <c r="AE38" s="135"/>
      <c r="AF38" s="152"/>
      <c r="AG38" s="219"/>
      <c r="AH38" s="219"/>
      <c r="AI38" s="153"/>
      <c r="AJ38" s="137"/>
      <c r="AK38" s="137"/>
      <c r="AL38" s="137"/>
      <c r="AM38" s="137"/>
      <c r="AN38" s="137"/>
      <c r="AO38" s="137"/>
      <c r="AP38" s="137"/>
      <c r="AQ38" s="137"/>
      <c r="AR38" s="137"/>
      <c r="AS38" s="137"/>
      <c r="AT38" s="137"/>
      <c r="AU38" s="137"/>
      <c r="AV38" s="137"/>
      <c r="AW38" s="137"/>
      <c r="AX38" s="137"/>
      <c r="AY38" s="137"/>
      <c r="AZ38" s="137"/>
      <c r="BA38" s="137"/>
      <c r="BB38" s="137"/>
      <c r="BC38" s="137"/>
      <c r="BD38" s="137"/>
      <c r="BE38" s="137"/>
      <c r="BF38" s="137"/>
      <c r="BG38" s="137"/>
      <c r="BH38" s="137"/>
      <c r="BI38" s="137"/>
      <c r="BJ38" s="137"/>
      <c r="BK38" s="137"/>
      <c r="BL38" s="137"/>
      <c r="BM38" s="137"/>
      <c r="BN38" s="137"/>
      <c r="BO38" s="137"/>
    </row>
    <row r="39" spans="1:67" ht="43.5" hidden="1" customHeight="1" thickBot="1" x14ac:dyDescent="0.4">
      <c r="A39" s="521"/>
      <c r="B39" s="524"/>
      <c r="C39" s="530"/>
      <c r="D39" s="530"/>
      <c r="E39" s="560"/>
      <c r="F39" s="524"/>
      <c r="G39" s="533"/>
      <c r="H39" s="536"/>
      <c r="I39" s="539"/>
      <c r="J39" s="542"/>
      <c r="K39" s="545">
        <f t="shared" ca="1" si="43"/>
        <v>0</v>
      </c>
      <c r="L39" s="536"/>
      <c r="M39" s="539"/>
      <c r="N39" s="548"/>
      <c r="O39" s="155">
        <v>6</v>
      </c>
      <c r="P39" s="156"/>
      <c r="Q39" s="190" t="str">
        <f t="shared" si="47"/>
        <v/>
      </c>
      <c r="R39" s="157"/>
      <c r="S39" s="157"/>
      <c r="T39" s="204" t="str">
        <f t="shared" si="44"/>
        <v/>
      </c>
      <c r="U39" s="157"/>
      <c r="V39" s="157"/>
      <c r="W39" s="157"/>
      <c r="X39" s="142" t="str">
        <f t="shared" si="48"/>
        <v/>
      </c>
      <c r="Y39" s="203" t="str">
        <f t="shared" si="7"/>
        <v/>
      </c>
      <c r="Z39" s="204" t="str">
        <f t="shared" si="45"/>
        <v/>
      </c>
      <c r="AA39" s="203" t="str">
        <f t="shared" si="29"/>
        <v/>
      </c>
      <c r="AB39" s="204" t="str">
        <f t="shared" si="49"/>
        <v/>
      </c>
      <c r="AC39" s="205" t="str">
        <f t="shared" si="50"/>
        <v/>
      </c>
      <c r="AD39" s="157"/>
      <c r="AE39" s="144"/>
      <c r="AF39" s="158"/>
      <c r="AG39" s="220"/>
      <c r="AH39" s="220"/>
      <c r="AI39" s="159"/>
      <c r="AJ39" s="137"/>
      <c r="AK39" s="137"/>
      <c r="AL39" s="137"/>
      <c r="AM39" s="137"/>
      <c r="AN39" s="137"/>
      <c r="AO39" s="137"/>
      <c r="AP39" s="137"/>
      <c r="AQ39" s="137"/>
      <c r="AR39" s="137"/>
      <c r="AS39" s="137"/>
      <c r="AT39" s="137"/>
      <c r="AU39" s="137"/>
      <c r="AV39" s="137"/>
      <c r="AW39" s="137"/>
      <c r="AX39" s="137"/>
      <c r="AY39" s="137"/>
      <c r="AZ39" s="137"/>
      <c r="BA39" s="137"/>
      <c r="BB39" s="137"/>
      <c r="BC39" s="137"/>
      <c r="BD39" s="137"/>
      <c r="BE39" s="137"/>
      <c r="BF39" s="137"/>
      <c r="BG39" s="137"/>
      <c r="BH39" s="137"/>
      <c r="BI39" s="137"/>
      <c r="BJ39" s="137"/>
      <c r="BK39" s="137"/>
      <c r="BL39" s="137"/>
      <c r="BM39" s="137"/>
      <c r="BN39" s="137"/>
      <c r="BO39" s="137"/>
    </row>
    <row r="40" spans="1:67" ht="21.5" hidden="1" thickBot="1" x14ac:dyDescent="0.4">
      <c r="A40" s="573"/>
      <c r="B40" s="555"/>
      <c r="C40" s="576"/>
      <c r="D40" s="576"/>
      <c r="E40" s="579"/>
      <c r="F40" s="555"/>
      <c r="G40" s="570"/>
      <c r="H40" s="567" t="str">
        <f>IF(G40&lt;=0,"",IF(G40&lt;=2,"Muy Baja",IF(G40&lt;=24,"Baja",IF(G40&lt;=500,"Media",IF(G40&lt;=5000,"Alta","Muy Alta")))))</f>
        <v/>
      </c>
      <c r="I40" s="549" t="str">
        <f>IF(H40="","",IF(H40="Muy Baja",0.2,IF(H40="Baja",0.4,IF(H40="Media",0.6,IF(H40="Alta",0.8,IF(H40="Muy Alta",1,))))))</f>
        <v/>
      </c>
      <c r="J40" s="561"/>
      <c r="K40" s="564">
        <f>IF(NOT(ISERROR(MATCH(J40,'Tabla Impacto'!$B$221:$B$223,0))),'Tabla Impacto'!$F$223&amp;"Por favor no seleccionar los criterios de impacto(Afectación Económica o presupuestal y Pérdida Reputacional)",J40)</f>
        <v>0</v>
      </c>
      <c r="L40" s="567" t="str">
        <f>IF(OR(K40='Tabla Impacto'!$C$11,K40='Tabla Impacto'!$D$11),"Leve",IF(OR(K40='Tabla Impacto'!$C$12,K40='Tabla Impacto'!$D$12),"Menor",IF(OR(K40='Tabla Impacto'!$C$13,K40='Tabla Impacto'!$D$13),"Moderado",IF(OR(K40='Tabla Impacto'!$C$14,K40='Tabla Impacto'!$D$14),"Mayor",IF(OR(K40='Tabla Impacto'!$C$15,K40='Tabla Impacto'!$D$15),"Catastrófico","")))))</f>
        <v/>
      </c>
      <c r="M40" s="549" t="str">
        <f>IF(L40="","",IF(L40="Leve",0.2,IF(L40="Menor",0.4,IF(L40="Moderado",0.6,IF(L40="Mayor",0.8,IF(L40="Catastrófico",1,))))))</f>
        <v/>
      </c>
      <c r="N40" s="552" t="str">
        <f>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
      </c>
      <c r="O40" s="113">
        <v>1</v>
      </c>
      <c r="P40" s="160"/>
      <c r="Q40" s="188" t="str">
        <f>IF(OR(R40="Preventivo",R40="Detectivo"),"Probabilidad",IF(R40="Correctivo","Impacto",""))</f>
        <v/>
      </c>
      <c r="R40" s="146"/>
      <c r="S40" s="146"/>
      <c r="T40" s="127" t="str">
        <f>IF(AND(R40="Preventivo",S40="Automático"),"50%",IF(AND(R40="Preventivo",S40="Manual"),"40%",IF(AND(R40="Detectivo",S40="Automático"),"40%",IF(AND(R40="Detectivo",S40="Manual"),"30%",IF(AND(R40="Correctivo",S40="Automático"),"35%",IF(AND(R40="Correctivo",S40="Manual"),"25%",""))))))</f>
        <v/>
      </c>
      <c r="U40" s="146"/>
      <c r="V40" s="146"/>
      <c r="W40" s="146"/>
      <c r="X40" s="161" t="str">
        <f>IFERROR(IF(Q40="Probabilidad",(I40-(+I40*T40)),IF(Q40="Impacto",I40,"")),"")</f>
        <v/>
      </c>
      <c r="Y40" s="197" t="str">
        <f>IFERROR(IF(X40="","",IF(X40&lt;=0.2,"Muy Baja",IF(X40&lt;=0.4,"Baja",IF(X40&lt;=0.6,"Media",IF(X40&lt;=0.8,"Alta","Muy Alta"))))),"")</f>
        <v/>
      </c>
      <c r="Z40" s="198" t="str">
        <f>+X40</f>
        <v/>
      </c>
      <c r="AA40" s="197" t="str">
        <f>IFERROR(IF(AB40="","",IF(AB40&lt;=0.2,"Leve",IF(AB40&lt;=0.4,"Menor",IF(AB40&lt;=0.6,"Moderado",IF(AB40&lt;=0.8,"Mayor","Catastrófico"))))),"")</f>
        <v/>
      </c>
      <c r="AB40" s="198" t="str">
        <f>IFERROR(IF(Q40="Impacto",(M40-(+M40*T40)),IF(Q40="Probabilidad",M40,"")),"")</f>
        <v/>
      </c>
      <c r="AC40" s="199" t="str">
        <f>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
      </c>
      <c r="AD40" s="129"/>
      <c r="AE40" s="135"/>
      <c r="AF40" s="152"/>
      <c r="AG40" s="216"/>
      <c r="AH40" s="216"/>
      <c r="AI40" s="131"/>
      <c r="AJ40" s="137"/>
      <c r="AK40" s="137"/>
      <c r="AL40" s="137"/>
      <c r="AM40" s="137"/>
      <c r="AN40" s="137"/>
      <c r="AO40" s="137"/>
      <c r="AP40" s="137"/>
      <c r="AQ40" s="137"/>
      <c r="AR40" s="137"/>
      <c r="AS40" s="137"/>
      <c r="AT40" s="137"/>
      <c r="AU40" s="137"/>
      <c r="AV40" s="137"/>
      <c r="AW40" s="137"/>
      <c r="AX40" s="137"/>
      <c r="AY40" s="137"/>
      <c r="AZ40" s="137"/>
      <c r="BA40" s="137"/>
      <c r="BB40" s="137"/>
      <c r="BC40" s="137"/>
      <c r="BD40" s="137"/>
      <c r="BE40" s="137"/>
      <c r="BF40" s="137"/>
      <c r="BG40" s="137"/>
      <c r="BH40" s="137"/>
      <c r="BI40" s="137"/>
      <c r="BJ40" s="137"/>
      <c r="BK40" s="137"/>
      <c r="BL40" s="137"/>
      <c r="BM40" s="137"/>
      <c r="BN40" s="137"/>
      <c r="BO40" s="137"/>
    </row>
    <row r="41" spans="1:67" ht="21.5" hidden="1" thickBot="1" x14ac:dyDescent="0.4">
      <c r="A41" s="574"/>
      <c r="B41" s="556"/>
      <c r="C41" s="577"/>
      <c r="D41" s="577"/>
      <c r="E41" s="580"/>
      <c r="F41" s="556"/>
      <c r="G41" s="571"/>
      <c r="H41" s="568"/>
      <c r="I41" s="550"/>
      <c r="J41" s="562"/>
      <c r="K41" s="565">
        <f t="shared" ref="K41:K45" ca="1" si="51">IF(NOT(ISERROR(MATCH(J41,_xlfn.ANCHORARRAY(E52),0))),I54&amp;"Por favor no seleccionar los criterios de impacto",J41)</f>
        <v>0</v>
      </c>
      <c r="L41" s="568"/>
      <c r="M41" s="550"/>
      <c r="N41" s="553"/>
      <c r="O41" s="112">
        <v>2</v>
      </c>
      <c r="P41" s="163"/>
      <c r="Q41" s="185" t="str">
        <f>IF(OR(R41="Preventivo",R41="Detectivo"),"Probabilidad",IF(R41="Correctivo","Impacto",""))</f>
        <v/>
      </c>
      <c r="R41" s="124"/>
      <c r="S41" s="124"/>
      <c r="T41" s="139" t="str">
        <f t="shared" ref="T41:T45" si="52">IF(AND(R41="Preventivo",S41="Automático"),"50%",IF(AND(R41="Preventivo",S41="Manual"),"40%",IF(AND(R41="Detectivo",S41="Automático"),"40%",IF(AND(R41="Detectivo",S41="Manual"),"30%",IF(AND(R41="Correctivo",S41="Automático"),"35%",IF(AND(R41="Correctivo",S41="Manual"),"25%",""))))))</f>
        <v/>
      </c>
      <c r="U41" s="124"/>
      <c r="V41" s="124"/>
      <c r="W41" s="124"/>
      <c r="X41" s="164" t="str">
        <f>IFERROR(IF(AND(Q40="Probabilidad",Q41="Probabilidad"),(Z40-(+Z40*T41)),IF(Q41="Probabilidad",(I40-(+I40*T41)),IF(Q41="Impacto",Z40,""))),"")</f>
        <v/>
      </c>
      <c r="Y41" s="192" t="str">
        <f t="shared" si="7"/>
        <v/>
      </c>
      <c r="Z41" s="193" t="str">
        <f t="shared" ref="Z41:Z45" si="53">+X41</f>
        <v/>
      </c>
      <c r="AA41" s="192" t="str">
        <f t="shared" si="29"/>
        <v/>
      </c>
      <c r="AB41" s="193" t="str">
        <f>IFERROR(IF(AND(Q40="Impacto",Q41="Impacto"),(AB40-(+AB40*T41)),IF(Q41="Impacto",(M40-(+M40*T41)),IF(Q41="Probabilidad",AB40,""))),"")</f>
        <v/>
      </c>
      <c r="AC41" s="194" t="str">
        <f t="shared" ref="AC41:AC42" si="54">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
      </c>
      <c r="AD41" s="133"/>
      <c r="AE41" s="135"/>
      <c r="AF41" s="152"/>
      <c r="AG41" s="217"/>
      <c r="AH41" s="217"/>
      <c r="AI41" s="136"/>
      <c r="AJ41" s="137"/>
      <c r="AK41" s="137"/>
      <c r="AL41" s="137"/>
      <c r="AM41" s="137"/>
      <c r="AN41" s="137"/>
      <c r="AO41" s="137"/>
      <c r="AP41" s="137"/>
      <c r="AQ41" s="137"/>
      <c r="AR41" s="137"/>
      <c r="AS41" s="137"/>
      <c r="AT41" s="137"/>
      <c r="AU41" s="137"/>
      <c r="AV41" s="137"/>
      <c r="AW41" s="137"/>
      <c r="AX41" s="137"/>
      <c r="AY41" s="137"/>
      <c r="AZ41" s="137"/>
      <c r="BA41" s="137"/>
      <c r="BB41" s="137"/>
      <c r="BC41" s="137"/>
      <c r="BD41" s="137"/>
      <c r="BE41" s="137"/>
      <c r="BF41" s="137"/>
      <c r="BG41" s="137"/>
      <c r="BH41" s="137"/>
      <c r="BI41" s="137"/>
      <c r="BJ41" s="137"/>
      <c r="BK41" s="137"/>
      <c r="BL41" s="137"/>
      <c r="BM41" s="137"/>
      <c r="BN41" s="137"/>
      <c r="BO41" s="137"/>
    </row>
    <row r="42" spans="1:67" ht="15" hidden="1" thickBot="1" x14ac:dyDescent="0.4">
      <c r="A42" s="574"/>
      <c r="B42" s="556"/>
      <c r="C42" s="577"/>
      <c r="D42" s="577"/>
      <c r="E42" s="580"/>
      <c r="F42" s="556"/>
      <c r="G42" s="571"/>
      <c r="H42" s="568"/>
      <c r="I42" s="550"/>
      <c r="J42" s="562"/>
      <c r="K42" s="565">
        <f t="shared" ca="1" si="51"/>
        <v>0</v>
      </c>
      <c r="L42" s="568"/>
      <c r="M42" s="550"/>
      <c r="N42" s="553"/>
      <c r="O42" s="166">
        <v>3</v>
      </c>
      <c r="P42" s="167"/>
      <c r="Q42" s="185" t="str">
        <f>IF(OR(R42="Preventivo",R42="Detectivo"),"Probabilidad",IF(R42="Correctivo","Impacto",""))</f>
        <v/>
      </c>
      <c r="R42" s="116"/>
      <c r="S42" s="116"/>
      <c r="T42" s="139" t="str">
        <f t="shared" si="52"/>
        <v/>
      </c>
      <c r="U42" s="116"/>
      <c r="V42" s="116"/>
      <c r="W42" s="116"/>
      <c r="X42" s="164" t="str">
        <f>IFERROR(IF(AND(Q41="Probabilidad",Q42="Probabilidad"),(Z41-(+Z41*T42)),IF(AND(Q41="Impacto",Q42="Probabilidad"),(Z40-(+Z40*T42)),IF(Q42="Impacto",Z41,""))),"")</f>
        <v/>
      </c>
      <c r="Y42" s="192" t="str">
        <f t="shared" si="7"/>
        <v/>
      </c>
      <c r="Z42" s="193" t="str">
        <f t="shared" si="53"/>
        <v/>
      </c>
      <c r="AA42" s="192" t="str">
        <f t="shared" si="29"/>
        <v/>
      </c>
      <c r="AB42" s="193" t="str">
        <f>IFERROR(IF(AND(Q41="Impacto",Q42="Impacto"),(AB41-(+AB41*T42)),IF(AND(Q41="Probabilidad",Q42="Impacto"),(AB40-(+AB40*T42)),IF(Q42="Probabilidad",AB41,""))),"")</f>
        <v/>
      </c>
      <c r="AC42" s="194" t="str">
        <f t="shared" si="54"/>
        <v/>
      </c>
      <c r="AD42" s="133"/>
      <c r="AE42" s="135"/>
      <c r="AF42" s="152"/>
      <c r="AG42" s="217"/>
      <c r="AH42" s="217"/>
      <c r="AI42" s="136"/>
      <c r="AJ42" s="137"/>
      <c r="AK42" s="137"/>
      <c r="AL42" s="137"/>
      <c r="AM42" s="137"/>
      <c r="AN42" s="137"/>
      <c r="AO42" s="137"/>
      <c r="AP42" s="137"/>
      <c r="AQ42" s="137"/>
      <c r="AR42" s="137"/>
      <c r="AS42" s="137"/>
      <c r="AT42" s="137"/>
      <c r="AU42" s="137"/>
      <c r="AV42" s="137"/>
      <c r="AW42" s="137"/>
      <c r="AX42" s="137"/>
      <c r="AY42" s="137"/>
      <c r="AZ42" s="137"/>
      <c r="BA42" s="137"/>
      <c r="BB42" s="137"/>
      <c r="BC42" s="137"/>
      <c r="BD42" s="137"/>
      <c r="BE42" s="137"/>
      <c r="BF42" s="137"/>
      <c r="BG42" s="137"/>
      <c r="BH42" s="137"/>
      <c r="BI42" s="137"/>
      <c r="BJ42" s="137"/>
      <c r="BK42" s="137"/>
      <c r="BL42" s="137"/>
      <c r="BM42" s="137"/>
      <c r="BN42" s="137"/>
      <c r="BO42" s="137"/>
    </row>
    <row r="43" spans="1:67" ht="15" hidden="1" thickBot="1" x14ac:dyDescent="0.4">
      <c r="A43" s="574"/>
      <c r="B43" s="556"/>
      <c r="C43" s="577"/>
      <c r="D43" s="577"/>
      <c r="E43" s="580"/>
      <c r="F43" s="556"/>
      <c r="G43" s="571"/>
      <c r="H43" s="568"/>
      <c r="I43" s="550"/>
      <c r="J43" s="562"/>
      <c r="K43" s="565">
        <f t="shared" ca="1" si="51"/>
        <v>0</v>
      </c>
      <c r="L43" s="568"/>
      <c r="M43" s="550"/>
      <c r="N43" s="553"/>
      <c r="O43" s="166">
        <v>4</v>
      </c>
      <c r="P43" s="169"/>
      <c r="Q43" s="185" t="str">
        <f t="shared" ref="Q43:Q45" si="55">IF(OR(R43="Preventivo",R43="Detectivo"),"Probabilidad",IF(R43="Correctivo","Impacto",""))</f>
        <v/>
      </c>
      <c r="R43" s="116"/>
      <c r="S43" s="116"/>
      <c r="T43" s="139" t="str">
        <f t="shared" si="52"/>
        <v/>
      </c>
      <c r="U43" s="116"/>
      <c r="V43" s="116"/>
      <c r="W43" s="116"/>
      <c r="X43" s="164" t="str">
        <f t="shared" ref="X43:X45" si="56">IFERROR(IF(AND(Q42="Probabilidad",Q43="Probabilidad"),(Z42-(+Z42*T43)),IF(AND(Q42="Impacto",Q43="Probabilidad"),(Z41-(+Z41*T43)),IF(Q43="Impacto",Z42,""))),"")</f>
        <v/>
      </c>
      <c r="Y43" s="192" t="str">
        <f t="shared" si="7"/>
        <v/>
      </c>
      <c r="Z43" s="193" t="str">
        <f t="shared" si="53"/>
        <v/>
      </c>
      <c r="AA43" s="192" t="str">
        <f t="shared" si="29"/>
        <v/>
      </c>
      <c r="AB43" s="193" t="str">
        <f t="shared" ref="AB43:AB45" si="57">IFERROR(IF(AND(Q42="Impacto",Q43="Impacto"),(AB42-(+AB42*T43)),IF(AND(Q42="Probabilidad",Q43="Impacto"),(AB41-(+AB41*T43)),IF(Q43="Probabilidad",AB42,""))),"")</f>
        <v/>
      </c>
      <c r="AC43" s="194"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3"/>
      <c r="AE43" s="165"/>
      <c r="AF43" s="168"/>
      <c r="AG43" s="217"/>
      <c r="AH43" s="217"/>
      <c r="AI43" s="136"/>
      <c r="AJ43" s="137"/>
      <c r="AK43" s="137"/>
      <c r="AL43" s="137"/>
      <c r="AM43" s="137"/>
      <c r="AN43" s="137"/>
      <c r="AO43" s="137"/>
      <c r="AP43" s="137"/>
      <c r="AQ43" s="137"/>
      <c r="AR43" s="137"/>
      <c r="AS43" s="137"/>
      <c r="AT43" s="137"/>
      <c r="AU43" s="137"/>
      <c r="AV43" s="137"/>
      <c r="AW43" s="137"/>
      <c r="AX43" s="137"/>
      <c r="AY43" s="137"/>
      <c r="AZ43" s="137"/>
      <c r="BA43" s="137"/>
      <c r="BB43" s="137"/>
      <c r="BC43" s="137"/>
      <c r="BD43" s="137"/>
      <c r="BE43" s="137"/>
      <c r="BF43" s="137"/>
      <c r="BG43" s="137"/>
      <c r="BH43" s="137"/>
      <c r="BI43" s="137"/>
      <c r="BJ43" s="137"/>
      <c r="BK43" s="137"/>
      <c r="BL43" s="137"/>
      <c r="BM43" s="137"/>
      <c r="BN43" s="137"/>
      <c r="BO43" s="137"/>
    </row>
    <row r="44" spans="1:67" ht="15" hidden="1" thickBot="1" x14ac:dyDescent="0.4">
      <c r="A44" s="574"/>
      <c r="B44" s="556"/>
      <c r="C44" s="577"/>
      <c r="D44" s="577"/>
      <c r="E44" s="580"/>
      <c r="F44" s="556"/>
      <c r="G44" s="571"/>
      <c r="H44" s="568"/>
      <c r="I44" s="550"/>
      <c r="J44" s="562"/>
      <c r="K44" s="565">
        <f t="shared" ca="1" si="51"/>
        <v>0</v>
      </c>
      <c r="L44" s="568"/>
      <c r="M44" s="550"/>
      <c r="N44" s="553"/>
      <c r="O44" s="166">
        <v>5</v>
      </c>
      <c r="P44" s="169"/>
      <c r="Q44" s="185" t="str">
        <f t="shared" si="55"/>
        <v/>
      </c>
      <c r="R44" s="116"/>
      <c r="S44" s="116"/>
      <c r="T44" s="139" t="str">
        <f t="shared" si="52"/>
        <v/>
      </c>
      <c r="U44" s="116"/>
      <c r="V44" s="116"/>
      <c r="W44" s="116"/>
      <c r="X44" s="164" t="str">
        <f t="shared" si="56"/>
        <v/>
      </c>
      <c r="Y44" s="192" t="str">
        <f t="shared" si="7"/>
        <v/>
      </c>
      <c r="Z44" s="193" t="str">
        <f t="shared" si="53"/>
        <v/>
      </c>
      <c r="AA44" s="192" t="str">
        <f t="shared" si="29"/>
        <v/>
      </c>
      <c r="AB44" s="193" t="str">
        <f t="shared" si="57"/>
        <v/>
      </c>
      <c r="AC44" s="194" t="str">
        <f t="shared" ref="AC44" si="58">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3"/>
      <c r="AE44" s="165"/>
      <c r="AF44" s="168"/>
      <c r="AG44" s="217"/>
      <c r="AH44" s="217"/>
      <c r="AI44" s="136"/>
      <c r="AJ44" s="137"/>
      <c r="AK44" s="137"/>
      <c r="AL44" s="137"/>
      <c r="AM44" s="137"/>
      <c r="AN44" s="137"/>
      <c r="AO44" s="137"/>
      <c r="AP44" s="137"/>
      <c r="AQ44" s="137"/>
      <c r="AR44" s="137"/>
      <c r="AS44" s="137"/>
      <c r="AT44" s="137"/>
      <c r="AU44" s="137"/>
      <c r="AV44" s="137"/>
      <c r="AW44" s="137"/>
      <c r="AX44" s="137"/>
      <c r="AY44" s="137"/>
      <c r="AZ44" s="137"/>
      <c r="BA44" s="137"/>
      <c r="BB44" s="137"/>
      <c r="BC44" s="137"/>
      <c r="BD44" s="137"/>
      <c r="BE44" s="137"/>
      <c r="BF44" s="137"/>
      <c r="BG44" s="137"/>
      <c r="BH44" s="137"/>
      <c r="BI44" s="137"/>
      <c r="BJ44" s="137"/>
      <c r="BK44" s="137"/>
      <c r="BL44" s="137"/>
      <c r="BM44" s="137"/>
      <c r="BN44" s="137"/>
      <c r="BO44" s="137"/>
    </row>
    <row r="45" spans="1:67" ht="15" hidden="1" thickBot="1" x14ac:dyDescent="0.4">
      <c r="A45" s="575"/>
      <c r="B45" s="557"/>
      <c r="C45" s="578"/>
      <c r="D45" s="578"/>
      <c r="E45" s="581"/>
      <c r="F45" s="557"/>
      <c r="G45" s="572"/>
      <c r="H45" s="569"/>
      <c r="I45" s="551"/>
      <c r="J45" s="563"/>
      <c r="K45" s="566">
        <f t="shared" ca="1" si="51"/>
        <v>0</v>
      </c>
      <c r="L45" s="569"/>
      <c r="M45" s="551"/>
      <c r="N45" s="554"/>
      <c r="O45" s="170">
        <v>6</v>
      </c>
      <c r="P45" s="171"/>
      <c r="Q45" s="184" t="str">
        <f t="shared" si="55"/>
        <v/>
      </c>
      <c r="R45" s="140"/>
      <c r="S45" s="140"/>
      <c r="T45" s="141" t="str">
        <f t="shared" si="52"/>
        <v/>
      </c>
      <c r="U45" s="140"/>
      <c r="V45" s="140"/>
      <c r="W45" s="140"/>
      <c r="X45" s="172" t="str">
        <f t="shared" si="56"/>
        <v/>
      </c>
      <c r="Y45" s="195" t="str">
        <f t="shared" si="7"/>
        <v/>
      </c>
      <c r="Z45" s="141" t="str">
        <f t="shared" si="53"/>
        <v/>
      </c>
      <c r="AA45" s="195" t="str">
        <f>IFERROR(IF(AB45="","",IF(AB45&lt;=0.2,"Leve",IF(AB45&lt;=0.4,"Menor",IF(AB45&lt;=0.6,"Moderado",IF(AB45&lt;=0.8,"Mayor","Catastrófico"))))),"")</f>
        <v/>
      </c>
      <c r="AB45" s="141" t="str">
        <f t="shared" si="57"/>
        <v/>
      </c>
      <c r="AC45" s="196"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40"/>
      <c r="AE45" s="173"/>
      <c r="AF45" s="174"/>
      <c r="AG45" s="218"/>
      <c r="AH45" s="218"/>
      <c r="AI45" s="145"/>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row>
    <row r="46" spans="1:67" ht="16.5" hidden="1" customHeight="1" x14ac:dyDescent="0.4">
      <c r="A46" s="588"/>
      <c r="B46" s="522"/>
      <c r="C46" s="522"/>
      <c r="D46" s="522"/>
      <c r="E46" s="579"/>
      <c r="F46" s="522"/>
      <c r="G46" s="531"/>
      <c r="H46" s="534" t="str">
        <f>IF(G46&lt;=0,"",IF(G46&lt;=2,"Muy Baja",IF(G46&lt;=24,"Baja",IF(G46&lt;=500,"Media",IF(G46&lt;=5000,"Alta","Muy Alta")))))</f>
        <v/>
      </c>
      <c r="I46" s="537" t="str">
        <f>IF(H46="","",IF(H46="Muy Baja",0.2,IF(H46="Baja",0.4,IF(H46="Media",0.6,IF(H46="Alta",0.8,IF(H46="Muy Alta",1,))))))</f>
        <v/>
      </c>
      <c r="J46" s="540"/>
      <c r="K46" s="543">
        <f>IF(NOT(ISERROR(MATCH(J46,'Tabla Impacto'!$B$221:$B$223,0))),'Tabla Impacto'!$F$223&amp;"Por favor no seleccionar los criterios de impacto(Afectación Económica o presupuestal y Pérdida Reputacional)",J46)</f>
        <v>0</v>
      </c>
      <c r="L46" s="534" t="str">
        <f>IF(OR(K46='Tabla Impacto'!$C$11,K46='Tabla Impacto'!$D$11),"Leve",IF(OR(K46='Tabla Impacto'!$C$12,K46='Tabla Impacto'!$D$12),"Menor",IF(OR(K46='Tabla Impacto'!$C$13,K46='Tabla Impacto'!$D$13),"Moderado",IF(OR(K46='Tabla Impacto'!$C$14,K46='Tabla Impacto'!$D$14),"Mayor",IF(OR(K46='Tabla Impacto'!$C$15,K46='Tabla Impacto'!$D$15),"Catastrófico","")))))</f>
        <v/>
      </c>
      <c r="M46" s="537" t="str">
        <f>IF(L46="","",IF(L46="Leve",0.2,IF(L46="Menor",0.4,IF(L46="Moderado",0.6,IF(L46="Mayor",0.8,IF(L46="Catastrófico",1,))))))</f>
        <v/>
      </c>
      <c r="N46" s="546" t="str">
        <f>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
      </c>
      <c r="O46" s="175">
        <v>1</v>
      </c>
      <c r="P46" s="176"/>
      <c r="Q46" s="186" t="str">
        <f>IF(OR(R46="Preventivo",R46="Detectivo"),"Probabilidad",IF(R46="Correctivo","Impacto",""))</f>
        <v/>
      </c>
      <c r="R46" s="121"/>
      <c r="S46" s="121"/>
      <c r="T46" s="122" t="str">
        <f>IF(AND(R46="Preventivo",S46="Automático"),"50%",IF(AND(R46="Preventivo",S46="Manual"),"40%",IF(AND(R46="Detectivo",S46="Automático"),"40%",IF(AND(R46="Detectivo",S46="Manual"),"30%",IF(AND(R46="Correctivo",S46="Automático"),"35%",IF(AND(R46="Correctivo",S46="Manual"),"25%",""))))))</f>
        <v/>
      </c>
      <c r="U46" s="121"/>
      <c r="V46" s="121"/>
      <c r="W46" s="121"/>
      <c r="X46" s="128" t="str">
        <f>IFERROR(IF(Q46="Probabilidad",(I46-(+I46*T46)),IF(Q46="Impacto",I46,"")),"")</f>
        <v/>
      </c>
      <c r="Y46" s="206" t="str">
        <f>IFERROR(IF(X46="","",IF(X46&lt;=0.2,"Muy Baja",IF(X46&lt;=0.4,"Baja",IF(X46&lt;=0.6,"Media",IF(X46&lt;=0.8,"Alta","Muy Alta"))))),"")</f>
        <v/>
      </c>
      <c r="Z46" s="207" t="str">
        <f>+X46</f>
        <v/>
      </c>
      <c r="AA46" s="206" t="str">
        <f>IFERROR(IF(AB46="","",IF(AB46&lt;=0.2,"Leve",IF(AB46&lt;=0.4,"Menor",IF(AB46&lt;=0.6,"Moderado",IF(AB46&lt;=0.8,"Mayor","Catastrófico"))))),"")</f>
        <v/>
      </c>
      <c r="AB46" s="207" t="str">
        <f>IFERROR(IF(Q46="Impacto",(M46-(+M46*T46)),IF(Q46="Probabilidad",M46,"")),"")</f>
        <v/>
      </c>
      <c r="AC46" s="208" t="str">
        <f>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
      </c>
      <c r="AD46" s="147"/>
      <c r="AE46" s="177"/>
      <c r="AF46" s="182"/>
      <c r="AG46" s="221"/>
      <c r="AH46" s="221"/>
      <c r="AI46" s="131"/>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row>
    <row r="47" spans="1:67" ht="16.5" hidden="1" customHeight="1" x14ac:dyDescent="0.4">
      <c r="A47" s="589"/>
      <c r="B47" s="523"/>
      <c r="C47" s="523"/>
      <c r="D47" s="523"/>
      <c r="E47" s="580"/>
      <c r="F47" s="523"/>
      <c r="G47" s="532"/>
      <c r="H47" s="535"/>
      <c r="I47" s="538"/>
      <c r="J47" s="541"/>
      <c r="K47" s="544">
        <f t="shared" ref="K47:K51" ca="1" si="59">IF(NOT(ISERROR(MATCH(J47,_xlfn.ANCHORARRAY(E58),0))),I60&amp;"Por favor no seleccionar los criterios de impacto",J47)</f>
        <v>0</v>
      </c>
      <c r="L47" s="535"/>
      <c r="M47" s="538"/>
      <c r="N47" s="547"/>
      <c r="O47" s="125">
        <v>2</v>
      </c>
      <c r="P47" s="179"/>
      <c r="Q47" s="189" t="str">
        <f>IF(OR(R47="Preventivo",R47="Detectivo"),"Probabilidad",IF(R47="Correctivo","Impacto",""))</f>
        <v/>
      </c>
      <c r="R47" s="151"/>
      <c r="S47" s="151"/>
      <c r="T47" s="210" t="str">
        <f t="shared" ref="T47:T51" si="60">IF(AND(R47="Preventivo",S47="Automático"),"50%",IF(AND(R47="Preventivo",S47="Manual"),"40%",IF(AND(R47="Detectivo",S47="Automático"),"40%",IF(AND(R47="Detectivo",S47="Manual"),"30%",IF(AND(R47="Correctivo",S47="Automático"),"35%",IF(AND(R47="Correctivo",S47="Manual"),"25%",""))))))</f>
        <v/>
      </c>
      <c r="U47" s="151"/>
      <c r="V47" s="151"/>
      <c r="W47" s="151"/>
      <c r="X47" s="132" t="str">
        <f>IFERROR(IF(AND(Q46="Probabilidad",Q47="Probabilidad"),(Z46-(+Z46*T47)),IF(Q47="Probabilidad",(I46-(+I46*T47)),IF(Q47="Impacto",Z46,""))),"")</f>
        <v/>
      </c>
      <c r="Y47" s="200" t="str">
        <f t="shared" si="7"/>
        <v/>
      </c>
      <c r="Z47" s="201" t="str">
        <f t="shared" ref="Z47:Z51" si="61">+X47</f>
        <v/>
      </c>
      <c r="AA47" s="200" t="str">
        <f t="shared" si="29"/>
        <v/>
      </c>
      <c r="AB47" s="201" t="str">
        <f>IFERROR(IF(AND(Q46="Impacto",Q47="Impacto"),(AB46-(+AB46*T47)),IF(Q47="Impacto",(M46-(+M46*T47)),IF(Q47="Probabilidad",AB46,""))),"")</f>
        <v/>
      </c>
      <c r="AC47" s="202" t="str">
        <f t="shared" ref="AC47:AC48" si="62">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48"/>
      <c r="AE47" s="135"/>
      <c r="AF47" s="152"/>
      <c r="AG47" s="219"/>
      <c r="AH47" s="219"/>
      <c r="AI47" s="153"/>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row>
    <row r="48" spans="1:67" ht="16.5" hidden="1" customHeight="1" x14ac:dyDescent="0.4">
      <c r="A48" s="589"/>
      <c r="B48" s="523"/>
      <c r="C48" s="523"/>
      <c r="D48" s="523"/>
      <c r="E48" s="580"/>
      <c r="F48" s="523"/>
      <c r="G48" s="532"/>
      <c r="H48" s="535"/>
      <c r="I48" s="538"/>
      <c r="J48" s="541"/>
      <c r="K48" s="544">
        <f t="shared" ca="1" si="59"/>
        <v>0</v>
      </c>
      <c r="L48" s="535"/>
      <c r="M48" s="538"/>
      <c r="N48" s="547"/>
      <c r="O48" s="125">
        <v>3</v>
      </c>
      <c r="P48" s="179"/>
      <c r="Q48" s="189" t="str">
        <f>IF(OR(R48="Preventivo",R48="Detectivo"),"Probabilidad",IF(R48="Correctivo","Impacto",""))</f>
        <v/>
      </c>
      <c r="R48" s="151"/>
      <c r="S48" s="151"/>
      <c r="T48" s="210" t="str">
        <f t="shared" si="60"/>
        <v/>
      </c>
      <c r="U48" s="151"/>
      <c r="V48" s="151"/>
      <c r="W48" s="151"/>
      <c r="X48" s="132" t="str">
        <f>IFERROR(IF(AND(Q47="Probabilidad",Q48="Probabilidad"),(Z47-(+Z47*T48)),IF(AND(Q47="Impacto",Q48="Probabilidad"),(Z46-(+Z46*T48)),IF(Q48="Impacto",Z47,""))),"")</f>
        <v/>
      </c>
      <c r="Y48" s="200" t="str">
        <f t="shared" si="7"/>
        <v/>
      </c>
      <c r="Z48" s="201" t="str">
        <f t="shared" si="61"/>
        <v/>
      </c>
      <c r="AA48" s="200" t="str">
        <f t="shared" si="29"/>
        <v/>
      </c>
      <c r="AB48" s="201" t="str">
        <f>IFERROR(IF(AND(Q47="Impacto",Q48="Impacto"),(AB47-(+AB47*T48)),IF(AND(Q47="Probabilidad",Q48="Impacto"),(AB46-(+AB46*T48)),IF(Q48="Probabilidad",AB47,""))),"")</f>
        <v/>
      </c>
      <c r="AC48" s="202" t="str">
        <f t="shared" si="62"/>
        <v/>
      </c>
      <c r="AD48" s="148"/>
      <c r="AE48" s="135"/>
      <c r="AF48" s="152"/>
      <c r="AG48" s="219"/>
      <c r="AH48" s="219"/>
      <c r="AI48" s="153"/>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row>
    <row r="49" spans="1:67" ht="16.5" hidden="1" customHeight="1" x14ac:dyDescent="0.4">
      <c r="A49" s="589"/>
      <c r="B49" s="523"/>
      <c r="C49" s="523"/>
      <c r="D49" s="523"/>
      <c r="E49" s="580"/>
      <c r="F49" s="523"/>
      <c r="G49" s="532"/>
      <c r="H49" s="535"/>
      <c r="I49" s="538"/>
      <c r="J49" s="541"/>
      <c r="K49" s="544">
        <f t="shared" ca="1" si="59"/>
        <v>0</v>
      </c>
      <c r="L49" s="535"/>
      <c r="M49" s="538"/>
      <c r="N49" s="547"/>
      <c r="O49" s="125">
        <v>4</v>
      </c>
      <c r="P49" s="179"/>
      <c r="Q49" s="189" t="str">
        <f t="shared" ref="Q49:Q51" si="63">IF(OR(R49="Preventivo",R49="Detectivo"),"Probabilidad",IF(R49="Correctivo","Impacto",""))</f>
        <v/>
      </c>
      <c r="R49" s="151"/>
      <c r="S49" s="151"/>
      <c r="T49" s="210" t="str">
        <f t="shared" si="60"/>
        <v/>
      </c>
      <c r="U49" s="151"/>
      <c r="V49" s="151"/>
      <c r="W49" s="151"/>
      <c r="X49" s="132" t="str">
        <f t="shared" ref="X49:X51" si="64">IFERROR(IF(AND(Q48="Probabilidad",Q49="Probabilidad"),(Z48-(+Z48*T49)),IF(AND(Q48="Impacto",Q49="Probabilidad"),(Z47-(+Z47*T49)),IF(Q49="Impacto",Z48,""))),"")</f>
        <v/>
      </c>
      <c r="Y49" s="200" t="str">
        <f t="shared" si="7"/>
        <v/>
      </c>
      <c r="Z49" s="201" t="str">
        <f t="shared" si="61"/>
        <v/>
      </c>
      <c r="AA49" s="200" t="str">
        <f t="shared" si="29"/>
        <v/>
      </c>
      <c r="AB49" s="201" t="str">
        <f t="shared" ref="AB49:AB51" si="65">IFERROR(IF(AND(Q48="Impacto",Q49="Impacto"),(AB48-(+AB48*T49)),IF(AND(Q48="Probabilidad",Q49="Impacto"),(AB47-(+AB47*T49)),IF(Q49="Probabilidad",AB48,""))),"")</f>
        <v/>
      </c>
      <c r="AC49" s="202"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48"/>
      <c r="AE49" s="135"/>
      <c r="AF49" s="152"/>
      <c r="AG49" s="219"/>
      <c r="AH49" s="219"/>
      <c r="AI49" s="153"/>
      <c r="AJ49" s="137"/>
      <c r="AK49" s="137"/>
      <c r="AL49" s="137"/>
      <c r="AM49" s="137"/>
      <c r="AN49" s="137"/>
      <c r="AO49" s="137"/>
      <c r="AP49" s="137"/>
      <c r="AQ49" s="137"/>
      <c r="AR49" s="137"/>
      <c r="AS49" s="137"/>
      <c r="AT49" s="137"/>
      <c r="AU49" s="137"/>
      <c r="AV49" s="137"/>
      <c r="AW49" s="137"/>
      <c r="AX49" s="137"/>
      <c r="AY49" s="137"/>
      <c r="AZ49" s="137"/>
      <c r="BA49" s="137"/>
      <c r="BB49" s="137"/>
      <c r="BC49" s="137"/>
      <c r="BD49" s="137"/>
      <c r="BE49" s="137"/>
      <c r="BF49" s="137"/>
      <c r="BG49" s="137"/>
      <c r="BH49" s="137"/>
      <c r="BI49" s="137"/>
      <c r="BJ49" s="137"/>
      <c r="BK49" s="137"/>
      <c r="BL49" s="137"/>
      <c r="BM49" s="137"/>
      <c r="BN49" s="137"/>
      <c r="BO49" s="137"/>
    </row>
    <row r="50" spans="1:67" ht="16.5" hidden="1" customHeight="1" x14ac:dyDescent="0.4">
      <c r="A50" s="589"/>
      <c r="B50" s="523"/>
      <c r="C50" s="523"/>
      <c r="D50" s="523"/>
      <c r="E50" s="580"/>
      <c r="F50" s="523"/>
      <c r="G50" s="532"/>
      <c r="H50" s="535"/>
      <c r="I50" s="538"/>
      <c r="J50" s="541"/>
      <c r="K50" s="544">
        <f t="shared" ca="1" si="59"/>
        <v>0</v>
      </c>
      <c r="L50" s="535"/>
      <c r="M50" s="538"/>
      <c r="N50" s="547"/>
      <c r="O50" s="149">
        <v>5</v>
      </c>
      <c r="P50" s="154"/>
      <c r="Q50" s="189" t="str">
        <f t="shared" si="63"/>
        <v/>
      </c>
      <c r="R50" s="151"/>
      <c r="S50" s="151"/>
      <c r="T50" s="210" t="str">
        <f t="shared" si="60"/>
        <v/>
      </c>
      <c r="U50" s="151"/>
      <c r="V50" s="151"/>
      <c r="W50" s="151"/>
      <c r="X50" s="132" t="str">
        <f t="shared" si="64"/>
        <v/>
      </c>
      <c r="Y50" s="200" t="str">
        <f t="shared" si="7"/>
        <v/>
      </c>
      <c r="Z50" s="201" t="str">
        <f t="shared" si="61"/>
        <v/>
      </c>
      <c r="AA50" s="200" t="str">
        <f t="shared" si="29"/>
        <v/>
      </c>
      <c r="AB50" s="201" t="str">
        <f t="shared" si="65"/>
        <v/>
      </c>
      <c r="AC50" s="202" t="str">
        <f t="shared" ref="AC50:AC51" si="66">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48"/>
      <c r="AE50" s="135"/>
      <c r="AF50" s="152"/>
      <c r="AG50" s="219"/>
      <c r="AH50" s="219"/>
      <c r="AI50" s="153"/>
      <c r="AJ50" s="137"/>
      <c r="AK50" s="137"/>
      <c r="AL50" s="137"/>
      <c r="AM50" s="137"/>
      <c r="AN50" s="137"/>
      <c r="AO50" s="137"/>
      <c r="AP50" s="137"/>
      <c r="AQ50" s="137"/>
      <c r="AR50" s="137"/>
      <c r="AS50" s="137"/>
      <c r="AT50" s="137"/>
      <c r="AU50" s="137"/>
      <c r="AV50" s="137"/>
      <c r="AW50" s="137"/>
      <c r="AX50" s="137"/>
      <c r="AY50" s="137"/>
      <c r="AZ50" s="137"/>
      <c r="BA50" s="137"/>
      <c r="BB50" s="137"/>
      <c r="BC50" s="137"/>
      <c r="BD50" s="137"/>
      <c r="BE50" s="137"/>
      <c r="BF50" s="137"/>
      <c r="BG50" s="137"/>
      <c r="BH50" s="137"/>
      <c r="BI50" s="137"/>
      <c r="BJ50" s="137"/>
      <c r="BK50" s="137"/>
      <c r="BL50" s="137"/>
      <c r="BM50" s="137"/>
      <c r="BN50" s="137"/>
      <c r="BO50" s="137"/>
    </row>
    <row r="51" spans="1:67" ht="17.25" hidden="1" customHeight="1" thickBot="1" x14ac:dyDescent="0.4">
      <c r="A51" s="590"/>
      <c r="B51" s="524"/>
      <c r="C51" s="524"/>
      <c r="D51" s="524"/>
      <c r="E51" s="581"/>
      <c r="F51" s="524"/>
      <c r="G51" s="533"/>
      <c r="H51" s="536"/>
      <c r="I51" s="539"/>
      <c r="J51" s="542"/>
      <c r="K51" s="545">
        <f t="shared" ca="1" si="59"/>
        <v>0</v>
      </c>
      <c r="L51" s="536"/>
      <c r="M51" s="539"/>
      <c r="N51" s="548"/>
      <c r="O51" s="155">
        <v>6</v>
      </c>
      <c r="P51" s="156"/>
      <c r="Q51" s="190" t="str">
        <f t="shared" si="63"/>
        <v/>
      </c>
      <c r="R51" s="157"/>
      <c r="S51" s="157"/>
      <c r="T51" s="204" t="str">
        <f t="shared" si="60"/>
        <v/>
      </c>
      <c r="U51" s="157"/>
      <c r="V51" s="157"/>
      <c r="W51" s="157"/>
      <c r="X51" s="142" t="str">
        <f t="shared" si="64"/>
        <v/>
      </c>
      <c r="Y51" s="203" t="str">
        <f t="shared" si="7"/>
        <v/>
      </c>
      <c r="Z51" s="204" t="str">
        <f t="shared" si="61"/>
        <v/>
      </c>
      <c r="AA51" s="203" t="str">
        <f t="shared" si="29"/>
        <v/>
      </c>
      <c r="AB51" s="204" t="str">
        <f t="shared" si="65"/>
        <v/>
      </c>
      <c r="AC51" s="205" t="str">
        <f t="shared" si="66"/>
        <v/>
      </c>
      <c r="AD51" s="157"/>
      <c r="AE51" s="144"/>
      <c r="AF51" s="158"/>
      <c r="AG51" s="220"/>
      <c r="AH51" s="220"/>
      <c r="AI51" s="159"/>
      <c r="AJ51" s="137"/>
      <c r="AK51" s="137"/>
      <c r="AL51" s="137"/>
      <c r="AM51" s="137"/>
      <c r="AN51" s="137"/>
      <c r="AO51" s="137"/>
      <c r="AP51" s="137"/>
      <c r="AQ51" s="137"/>
      <c r="AR51" s="137"/>
      <c r="AS51" s="137"/>
      <c r="AT51" s="137"/>
      <c r="AU51" s="137"/>
      <c r="AV51" s="137"/>
      <c r="AW51" s="137"/>
      <c r="AX51" s="137"/>
      <c r="AY51" s="137"/>
      <c r="AZ51" s="137"/>
      <c r="BA51" s="137"/>
      <c r="BB51" s="137"/>
      <c r="BC51" s="137"/>
      <c r="BD51" s="137"/>
      <c r="BE51" s="137"/>
      <c r="BF51" s="137"/>
      <c r="BG51" s="137"/>
      <c r="BH51" s="137"/>
      <c r="BI51" s="137"/>
      <c r="BJ51" s="137"/>
      <c r="BK51" s="137"/>
      <c r="BL51" s="137"/>
      <c r="BM51" s="137"/>
      <c r="BN51" s="137"/>
      <c r="BO51" s="137"/>
    </row>
    <row r="52" spans="1:67" ht="15" hidden="1" thickBot="1" x14ac:dyDescent="0.4">
      <c r="A52" s="582"/>
      <c r="B52" s="522"/>
      <c r="C52" s="522"/>
      <c r="D52" s="522"/>
      <c r="E52" s="585"/>
      <c r="F52" s="522"/>
      <c r="G52" s="531"/>
      <c r="H52" s="534" t="str">
        <f>IF(G52&lt;=0,"",IF(G52&lt;=2,"Muy Baja",IF(G52&lt;=24,"Baja",IF(G52&lt;=500,"Media",IF(G52&lt;=5000,"Alta","Muy Alta")))))</f>
        <v/>
      </c>
      <c r="I52" s="537" t="str">
        <f>IF(H52="","",IF(H52="Muy Baja",0.2,IF(H52="Baja",0.4,IF(H52="Media",0.6,IF(H52="Alta",0.8,IF(H52="Muy Alta",1,))))))</f>
        <v/>
      </c>
      <c r="J52" s="540"/>
      <c r="K52" s="543">
        <f>IF(NOT(ISERROR(MATCH(J52,'Tabla Impacto'!$B$221:$B$223,0))),'Tabla Impacto'!$F$223&amp;"Por favor no seleccionar los criterios de impacto(Afectación Económica o presupuestal y Pérdida Reputacional)",J52)</f>
        <v>0</v>
      </c>
      <c r="L52" s="534" t="str">
        <f>IF(OR(K52='Tabla Impacto'!$C$11,K52='Tabla Impacto'!$D$11),"Leve",IF(OR(K52='Tabla Impacto'!$C$12,K52='Tabla Impacto'!$D$12),"Menor",IF(OR(K52='Tabla Impacto'!$C$13,K52='Tabla Impacto'!$D$13),"Moderado",IF(OR(K52='Tabla Impacto'!$C$14,K52='Tabla Impacto'!$D$14),"Mayor",IF(OR(K52='Tabla Impacto'!$C$15,K52='Tabla Impacto'!$D$15),"Catastrófico","")))))</f>
        <v/>
      </c>
      <c r="M52" s="537" t="str">
        <f>IF(L52="","",IF(L52="Leve",0.2,IF(L52="Menor",0.4,IF(L52="Moderado",0.6,IF(L52="Mayor",0.8,IF(L52="Catastrófico",1,))))))</f>
        <v/>
      </c>
      <c r="N52" s="546" t="str">
        <f>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
      </c>
      <c r="O52" s="180">
        <v>1</v>
      </c>
      <c r="P52" s="123"/>
      <c r="Q52" s="191" t="str">
        <f>IF(OR(R52="Preventivo",R52="Detectivo"),"Probabilidad",IF(R52="Correctivo","Impacto",""))</f>
        <v/>
      </c>
      <c r="R52" s="181"/>
      <c r="S52" s="181"/>
      <c r="T52" s="211" t="str">
        <f>IF(AND(R52="Preventivo",S52="Automático"),"50%",IF(AND(R52="Preventivo",S52="Manual"),"40%",IF(AND(R52="Detectivo",S52="Automático"),"40%",IF(AND(R52="Detectivo",S52="Manual"),"30%",IF(AND(R52="Correctivo",S52="Automático"),"35%",IF(AND(R52="Correctivo",S52="Manual"),"25%",""))))))</f>
        <v/>
      </c>
      <c r="U52" s="181"/>
      <c r="V52" s="181"/>
      <c r="W52" s="181"/>
      <c r="X52" s="128" t="str">
        <f>IFERROR(IF(Q52="Probabilidad",(I52-(+I52*T52)),IF(Q52="Impacto",I52,"")),"")</f>
        <v/>
      </c>
      <c r="Y52" s="206" t="str">
        <f>IFERROR(IF(X52="","",IF(X52&lt;=0.2,"Muy Baja",IF(X52&lt;=0.4,"Baja",IF(X52&lt;=0.6,"Media",IF(X52&lt;=0.8,"Alta","Muy Alta"))))),"")</f>
        <v/>
      </c>
      <c r="Z52" s="207" t="str">
        <f>+X52</f>
        <v/>
      </c>
      <c r="AA52" s="206" t="str">
        <f>IFERROR(IF(AB52="","",IF(AB52&lt;=0.2,"Leve",IF(AB52&lt;=0.4,"Menor",IF(AB52&lt;=0.6,"Moderado",IF(AB52&lt;=0.8,"Mayor","Catastrófico"))))),"")</f>
        <v/>
      </c>
      <c r="AB52" s="207" t="str">
        <f>IFERROR(IF(Q52="Impacto",(M52-(+M52*T52)),IF(Q52="Probabilidad",M52,"")),"")</f>
        <v/>
      </c>
      <c r="AC52" s="208" t="str">
        <f>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
      </c>
      <c r="AD52" s="147"/>
      <c r="AE52" s="130"/>
      <c r="AF52" s="182"/>
      <c r="AG52" s="221"/>
      <c r="AH52" s="221"/>
      <c r="AI52" s="183"/>
      <c r="AJ52" s="137"/>
      <c r="AK52" s="137"/>
      <c r="AL52" s="137"/>
      <c r="AM52" s="137"/>
      <c r="AN52" s="137"/>
      <c r="AO52" s="137"/>
      <c r="AP52" s="137"/>
      <c r="AQ52" s="137"/>
      <c r="AR52" s="137"/>
      <c r="AS52" s="137"/>
      <c r="AT52" s="137"/>
      <c r="AU52" s="137"/>
      <c r="AV52" s="137"/>
      <c r="AW52" s="137"/>
      <c r="AX52" s="137"/>
      <c r="AY52" s="137"/>
      <c r="AZ52" s="137"/>
      <c r="BA52" s="137"/>
      <c r="BB52" s="137"/>
      <c r="BC52" s="137"/>
      <c r="BD52" s="137"/>
      <c r="BE52" s="137"/>
      <c r="BF52" s="137"/>
      <c r="BG52" s="137"/>
      <c r="BH52" s="137"/>
      <c r="BI52" s="137"/>
      <c r="BJ52" s="137"/>
      <c r="BK52" s="137"/>
      <c r="BL52" s="137"/>
      <c r="BM52" s="137"/>
      <c r="BN52" s="137"/>
      <c r="BO52" s="137"/>
    </row>
    <row r="53" spans="1:67" ht="15" hidden="1" thickBot="1" x14ac:dyDescent="0.4">
      <c r="A53" s="583"/>
      <c r="B53" s="523"/>
      <c r="C53" s="523"/>
      <c r="D53" s="523"/>
      <c r="E53" s="586"/>
      <c r="F53" s="523"/>
      <c r="G53" s="532"/>
      <c r="H53" s="535"/>
      <c r="I53" s="538"/>
      <c r="J53" s="541"/>
      <c r="K53" s="544">
        <f ca="1">IF(NOT(ISERROR(MATCH(J53,_xlfn.ANCHORARRAY(E64),0))),I66&amp;"Por favor no seleccionar los criterios de impacto",J53)</f>
        <v>0</v>
      </c>
      <c r="L53" s="535"/>
      <c r="M53" s="538"/>
      <c r="N53" s="547"/>
      <c r="O53" s="149">
        <v>2</v>
      </c>
      <c r="P53" s="154"/>
      <c r="Q53" s="189" t="str">
        <f>IF(OR(R53="Preventivo",R53="Detectivo"),"Probabilidad",IF(R53="Correctivo","Impacto",""))</f>
        <v/>
      </c>
      <c r="R53" s="151"/>
      <c r="S53" s="151"/>
      <c r="T53" s="210" t="str">
        <f t="shared" ref="T53:T57" si="67">IF(AND(R53="Preventivo",S53="Automático"),"50%",IF(AND(R53="Preventivo",S53="Manual"),"40%",IF(AND(R53="Detectivo",S53="Automático"),"40%",IF(AND(R53="Detectivo",S53="Manual"),"30%",IF(AND(R53="Correctivo",S53="Automático"),"35%",IF(AND(R53="Correctivo",S53="Manual"),"25%",""))))))</f>
        <v/>
      </c>
      <c r="U53" s="151"/>
      <c r="V53" s="151"/>
      <c r="W53" s="151"/>
      <c r="X53" s="132" t="str">
        <f>IFERROR(IF(AND(Q52="Probabilidad",Q53="Probabilidad"),(Z52-(+Z52*T53)),IF(Q53="Probabilidad",(I52-(+I52*T53)),IF(Q53="Impacto",Z52,""))),"")</f>
        <v/>
      </c>
      <c r="Y53" s="200" t="str">
        <f t="shared" si="7"/>
        <v/>
      </c>
      <c r="Z53" s="201" t="str">
        <f t="shared" ref="Z53:Z57" si="68">+X53</f>
        <v/>
      </c>
      <c r="AA53" s="200" t="str">
        <f t="shared" si="29"/>
        <v/>
      </c>
      <c r="AB53" s="201" t="str">
        <f>IFERROR(IF(AND(Q52="Impacto",Q53="Impacto"),(AB52-(+AB52*T53)),IF(Q53="Impacto",(M52-(+M52*T53)),IF(Q53="Probabilidad",AB52,""))),"")</f>
        <v/>
      </c>
      <c r="AC53" s="202" t="str">
        <f t="shared" ref="AC53:AC54" si="69">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48"/>
      <c r="AE53" s="135"/>
      <c r="AF53" s="152"/>
      <c r="AG53" s="219"/>
      <c r="AH53" s="219"/>
      <c r="AI53" s="153"/>
      <c r="AJ53" s="137"/>
      <c r="AK53" s="137"/>
      <c r="AL53" s="137"/>
      <c r="AM53" s="137"/>
      <c r="AN53" s="137"/>
      <c r="AO53" s="137"/>
      <c r="AP53" s="137"/>
      <c r="AQ53" s="137"/>
      <c r="AR53" s="137"/>
      <c r="AS53" s="137"/>
      <c r="AT53" s="137"/>
      <c r="AU53" s="137"/>
      <c r="AV53" s="137"/>
      <c r="AW53" s="137"/>
      <c r="AX53" s="137"/>
      <c r="AY53" s="137"/>
      <c r="AZ53" s="137"/>
      <c r="BA53" s="137"/>
      <c r="BB53" s="137"/>
      <c r="BC53" s="137"/>
      <c r="BD53" s="137"/>
      <c r="BE53" s="137"/>
      <c r="BF53" s="137"/>
      <c r="BG53" s="137"/>
      <c r="BH53" s="137"/>
      <c r="BI53" s="137"/>
      <c r="BJ53" s="137"/>
      <c r="BK53" s="137"/>
      <c r="BL53" s="137"/>
      <c r="BM53" s="137"/>
      <c r="BN53" s="137"/>
      <c r="BO53" s="137"/>
    </row>
    <row r="54" spans="1:67" ht="15" hidden="1" thickBot="1" x14ac:dyDescent="0.4">
      <c r="A54" s="583"/>
      <c r="B54" s="523"/>
      <c r="C54" s="523"/>
      <c r="D54" s="523"/>
      <c r="E54" s="586"/>
      <c r="F54" s="523"/>
      <c r="G54" s="532"/>
      <c r="H54" s="535"/>
      <c r="I54" s="538"/>
      <c r="J54" s="541"/>
      <c r="K54" s="544">
        <f ca="1">IF(NOT(ISERROR(MATCH(J54,_xlfn.ANCHORARRAY(E65),0))),I67&amp;"Por favor no seleccionar los criterios de impacto",J54)</f>
        <v>0</v>
      </c>
      <c r="L54" s="535"/>
      <c r="M54" s="538"/>
      <c r="N54" s="547"/>
      <c r="O54" s="149">
        <v>3</v>
      </c>
      <c r="P54" s="150"/>
      <c r="Q54" s="189" t="str">
        <f>IF(OR(R54="Preventivo",R54="Detectivo"),"Probabilidad",IF(R54="Correctivo","Impacto",""))</f>
        <v/>
      </c>
      <c r="R54" s="151"/>
      <c r="S54" s="151"/>
      <c r="T54" s="210" t="str">
        <f t="shared" si="67"/>
        <v/>
      </c>
      <c r="U54" s="151"/>
      <c r="V54" s="151"/>
      <c r="W54" s="151"/>
      <c r="X54" s="132" t="str">
        <f>IFERROR(IF(AND(Q53="Probabilidad",Q54="Probabilidad"),(Z53-(+Z53*T54)),IF(AND(Q53="Impacto",Q54="Probabilidad"),(Z52-(+Z52*T54)),IF(Q54="Impacto",Z53,""))),"")</f>
        <v/>
      </c>
      <c r="Y54" s="200" t="str">
        <f t="shared" si="7"/>
        <v/>
      </c>
      <c r="Z54" s="201" t="str">
        <f t="shared" si="68"/>
        <v/>
      </c>
      <c r="AA54" s="200" t="str">
        <f t="shared" si="29"/>
        <v/>
      </c>
      <c r="AB54" s="201" t="str">
        <f>IFERROR(IF(AND(Q53="Impacto",Q54="Impacto"),(AB53-(+AB53*T54)),IF(AND(Q53="Probabilidad",Q54="Impacto"),(AB52-(+AB52*T54)),IF(Q54="Probabilidad",AB53,""))),"")</f>
        <v/>
      </c>
      <c r="AC54" s="202" t="str">
        <f t="shared" si="69"/>
        <v/>
      </c>
      <c r="AD54" s="148"/>
      <c r="AE54" s="135"/>
      <c r="AF54" s="152"/>
      <c r="AG54" s="219"/>
      <c r="AH54" s="219"/>
      <c r="AI54" s="153"/>
      <c r="AJ54" s="137"/>
      <c r="AK54" s="137"/>
      <c r="AL54" s="137"/>
      <c r="AM54" s="137"/>
      <c r="AN54" s="137"/>
      <c r="AO54" s="137"/>
      <c r="AP54" s="137"/>
      <c r="AQ54" s="137"/>
      <c r="AR54" s="137"/>
      <c r="AS54" s="137"/>
      <c r="AT54" s="137"/>
      <c r="AU54" s="137"/>
      <c r="AV54" s="137"/>
      <c r="AW54" s="137"/>
      <c r="AX54" s="137"/>
      <c r="AY54" s="137"/>
      <c r="AZ54" s="137"/>
      <c r="BA54" s="137"/>
      <c r="BB54" s="137"/>
      <c r="BC54" s="137"/>
      <c r="BD54" s="137"/>
      <c r="BE54" s="137"/>
      <c r="BF54" s="137"/>
      <c r="BG54" s="137"/>
      <c r="BH54" s="137"/>
      <c r="BI54" s="137"/>
      <c r="BJ54" s="137"/>
      <c r="BK54" s="137"/>
      <c r="BL54" s="137"/>
      <c r="BM54" s="137"/>
      <c r="BN54" s="137"/>
      <c r="BO54" s="137"/>
    </row>
    <row r="55" spans="1:67" ht="15" hidden="1" thickBot="1" x14ac:dyDescent="0.4">
      <c r="A55" s="583"/>
      <c r="B55" s="523"/>
      <c r="C55" s="523"/>
      <c r="D55" s="523"/>
      <c r="E55" s="586"/>
      <c r="F55" s="523"/>
      <c r="G55" s="532"/>
      <c r="H55" s="535"/>
      <c r="I55" s="538"/>
      <c r="J55" s="541"/>
      <c r="K55" s="544">
        <f ca="1">IF(NOT(ISERROR(MATCH(J55,_xlfn.ANCHORARRAY(E66),0))),I68&amp;"Por favor no seleccionar los criterios de impacto",J55)</f>
        <v>0</v>
      </c>
      <c r="L55" s="535"/>
      <c r="M55" s="538"/>
      <c r="N55" s="547"/>
      <c r="O55" s="149">
        <v>4</v>
      </c>
      <c r="P55" s="154"/>
      <c r="Q55" s="189" t="str">
        <f t="shared" ref="Q55:Q57" si="70">IF(OR(R55="Preventivo",R55="Detectivo"),"Probabilidad",IF(R55="Correctivo","Impacto",""))</f>
        <v/>
      </c>
      <c r="R55" s="151"/>
      <c r="S55" s="151"/>
      <c r="T55" s="210" t="str">
        <f t="shared" si="67"/>
        <v/>
      </c>
      <c r="U55" s="151"/>
      <c r="V55" s="151"/>
      <c r="W55" s="151"/>
      <c r="X55" s="132" t="str">
        <f t="shared" ref="X55:X57" si="71">IFERROR(IF(AND(Q54="Probabilidad",Q55="Probabilidad"),(Z54-(+Z54*T55)),IF(AND(Q54="Impacto",Q55="Probabilidad"),(Z53-(+Z53*T55)),IF(Q55="Impacto",Z54,""))),"")</f>
        <v/>
      </c>
      <c r="Y55" s="200" t="str">
        <f t="shared" si="7"/>
        <v/>
      </c>
      <c r="Z55" s="201" t="str">
        <f t="shared" si="68"/>
        <v/>
      </c>
      <c r="AA55" s="200" t="str">
        <f t="shared" si="29"/>
        <v/>
      </c>
      <c r="AB55" s="201" t="str">
        <f t="shared" ref="AB55:AB57" si="72">IFERROR(IF(AND(Q54="Impacto",Q55="Impacto"),(AB54-(+AB54*T55)),IF(AND(Q54="Probabilidad",Q55="Impacto"),(AB53-(+AB53*T55)),IF(Q55="Probabilidad",AB54,""))),"")</f>
        <v/>
      </c>
      <c r="AC55" s="202"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48"/>
      <c r="AE55" s="135"/>
      <c r="AF55" s="152"/>
      <c r="AG55" s="219"/>
      <c r="AH55" s="219"/>
      <c r="AI55" s="153"/>
      <c r="AJ55" s="137"/>
      <c r="AK55" s="137"/>
      <c r="AL55" s="137"/>
      <c r="AM55" s="137"/>
      <c r="AN55" s="137"/>
      <c r="AO55" s="137"/>
      <c r="AP55" s="137"/>
      <c r="AQ55" s="137"/>
      <c r="AR55" s="137"/>
      <c r="AS55" s="137"/>
      <c r="AT55" s="137"/>
      <c r="AU55" s="137"/>
      <c r="AV55" s="137"/>
      <c r="AW55" s="137"/>
      <c r="AX55" s="137"/>
      <c r="AY55" s="137"/>
      <c r="AZ55" s="137"/>
      <c r="BA55" s="137"/>
      <c r="BB55" s="137"/>
      <c r="BC55" s="137"/>
      <c r="BD55" s="137"/>
      <c r="BE55" s="137"/>
      <c r="BF55" s="137"/>
      <c r="BG55" s="137"/>
      <c r="BH55" s="137"/>
      <c r="BI55" s="137"/>
      <c r="BJ55" s="137"/>
      <c r="BK55" s="137"/>
      <c r="BL55" s="137"/>
      <c r="BM55" s="137"/>
      <c r="BN55" s="137"/>
      <c r="BO55" s="137"/>
    </row>
    <row r="56" spans="1:67" ht="15" hidden="1" thickBot="1" x14ac:dyDescent="0.4">
      <c r="A56" s="583"/>
      <c r="B56" s="523"/>
      <c r="C56" s="523"/>
      <c r="D56" s="523"/>
      <c r="E56" s="586"/>
      <c r="F56" s="523"/>
      <c r="G56" s="532"/>
      <c r="H56" s="535"/>
      <c r="I56" s="538"/>
      <c r="J56" s="541"/>
      <c r="K56" s="544">
        <f ca="1">IF(NOT(ISERROR(MATCH(J56,_xlfn.ANCHORARRAY(E67),0))),I69&amp;"Por favor no seleccionar los criterios de impacto",J56)</f>
        <v>0</v>
      </c>
      <c r="L56" s="535"/>
      <c r="M56" s="538"/>
      <c r="N56" s="547"/>
      <c r="O56" s="149">
        <v>5</v>
      </c>
      <c r="P56" s="154"/>
      <c r="Q56" s="189" t="str">
        <f t="shared" si="70"/>
        <v/>
      </c>
      <c r="R56" s="151"/>
      <c r="S56" s="151"/>
      <c r="T56" s="210" t="str">
        <f t="shared" si="67"/>
        <v/>
      </c>
      <c r="U56" s="151"/>
      <c r="V56" s="151"/>
      <c r="W56" s="151"/>
      <c r="X56" s="132" t="str">
        <f t="shared" si="71"/>
        <v/>
      </c>
      <c r="Y56" s="200" t="str">
        <f t="shared" si="7"/>
        <v/>
      </c>
      <c r="Z56" s="201" t="str">
        <f t="shared" si="68"/>
        <v/>
      </c>
      <c r="AA56" s="200" t="str">
        <f t="shared" si="29"/>
        <v/>
      </c>
      <c r="AB56" s="201" t="str">
        <f t="shared" si="72"/>
        <v/>
      </c>
      <c r="AC56" s="202" t="str">
        <f t="shared" ref="AC56:AC57" si="73">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48"/>
      <c r="AE56" s="135"/>
      <c r="AF56" s="152"/>
      <c r="AG56" s="219"/>
      <c r="AH56" s="219"/>
      <c r="AI56" s="153"/>
      <c r="AJ56" s="137"/>
      <c r="AK56" s="137"/>
      <c r="AL56" s="137"/>
      <c r="AM56" s="137"/>
      <c r="AN56" s="137"/>
      <c r="AO56" s="137"/>
      <c r="AP56" s="137"/>
      <c r="AQ56" s="137"/>
      <c r="AR56" s="137"/>
      <c r="AS56" s="137"/>
      <c r="AT56" s="137"/>
      <c r="AU56" s="137"/>
      <c r="AV56" s="137"/>
      <c r="AW56" s="137"/>
      <c r="AX56" s="137"/>
      <c r="AY56" s="137"/>
      <c r="AZ56" s="137"/>
      <c r="BA56" s="137"/>
      <c r="BB56" s="137"/>
      <c r="BC56" s="137"/>
      <c r="BD56" s="137"/>
      <c r="BE56" s="137"/>
      <c r="BF56" s="137"/>
      <c r="BG56" s="137"/>
      <c r="BH56" s="137"/>
      <c r="BI56" s="137"/>
      <c r="BJ56" s="137"/>
      <c r="BK56" s="137"/>
      <c r="BL56" s="137"/>
      <c r="BM56" s="137"/>
      <c r="BN56" s="137"/>
      <c r="BO56" s="137"/>
    </row>
    <row r="57" spans="1:67" ht="15" hidden="1" thickBot="1" x14ac:dyDescent="0.4">
      <c r="A57" s="584"/>
      <c r="B57" s="524"/>
      <c r="C57" s="524"/>
      <c r="D57" s="524"/>
      <c r="E57" s="587"/>
      <c r="F57" s="524"/>
      <c r="G57" s="533"/>
      <c r="H57" s="536"/>
      <c r="I57" s="539"/>
      <c r="J57" s="542"/>
      <c r="K57" s="545">
        <f ca="1">IF(NOT(ISERROR(MATCH(J57,_xlfn.ANCHORARRAY(E68),0))),I70&amp;"Por favor no seleccionar los criterios de impacto",J57)</f>
        <v>0</v>
      </c>
      <c r="L57" s="536"/>
      <c r="M57" s="539"/>
      <c r="N57" s="548"/>
      <c r="O57" s="155">
        <v>6</v>
      </c>
      <c r="P57" s="156"/>
      <c r="Q57" s="190" t="str">
        <f t="shared" si="70"/>
        <v/>
      </c>
      <c r="R57" s="157"/>
      <c r="S57" s="157"/>
      <c r="T57" s="204" t="str">
        <f t="shared" si="67"/>
        <v/>
      </c>
      <c r="U57" s="157"/>
      <c r="V57" s="157"/>
      <c r="W57" s="157"/>
      <c r="X57" s="142" t="str">
        <f t="shared" si="71"/>
        <v/>
      </c>
      <c r="Y57" s="203" t="str">
        <f t="shared" si="7"/>
        <v/>
      </c>
      <c r="Z57" s="204" t="str">
        <f t="shared" si="68"/>
        <v/>
      </c>
      <c r="AA57" s="203" t="str">
        <f t="shared" si="29"/>
        <v/>
      </c>
      <c r="AB57" s="204" t="str">
        <f t="shared" si="72"/>
        <v/>
      </c>
      <c r="AC57" s="205" t="str">
        <f t="shared" si="73"/>
        <v/>
      </c>
      <c r="AD57" s="157"/>
      <c r="AE57" s="144"/>
      <c r="AF57" s="158"/>
      <c r="AG57" s="220"/>
      <c r="AH57" s="220"/>
      <c r="AI57" s="159"/>
      <c r="AJ57" s="137"/>
      <c r="AK57" s="137"/>
      <c r="AL57" s="137"/>
      <c r="AM57" s="137"/>
      <c r="AN57" s="137"/>
      <c r="AO57" s="137"/>
      <c r="AP57" s="137"/>
      <c r="AQ57" s="137"/>
      <c r="AR57" s="137"/>
      <c r="AS57" s="137"/>
      <c r="AT57" s="137"/>
      <c r="AU57" s="137"/>
      <c r="AV57" s="137"/>
      <c r="AW57" s="137"/>
      <c r="AX57" s="137"/>
      <c r="AY57" s="137"/>
      <c r="AZ57" s="137"/>
      <c r="BA57" s="137"/>
      <c r="BB57" s="137"/>
      <c r="BC57" s="137"/>
      <c r="BD57" s="137"/>
      <c r="BE57" s="137"/>
      <c r="BF57" s="137"/>
      <c r="BG57" s="137"/>
      <c r="BH57" s="137"/>
      <c r="BI57" s="137"/>
      <c r="BJ57" s="137"/>
      <c r="BK57" s="137"/>
      <c r="BL57" s="137"/>
      <c r="BM57" s="137"/>
      <c r="BN57" s="137"/>
      <c r="BO57" s="137"/>
    </row>
    <row r="58" spans="1:67" ht="15" hidden="1" thickBot="1" x14ac:dyDescent="0.4">
      <c r="A58" s="582"/>
      <c r="B58" s="522"/>
      <c r="C58" s="522"/>
      <c r="D58" s="522"/>
      <c r="E58" s="591"/>
      <c r="F58" s="522"/>
      <c r="G58" s="531"/>
      <c r="H58" s="534" t="str">
        <f>IF(G58&lt;=0,"",IF(G58&lt;=2,"Muy Baja",IF(G58&lt;=24,"Baja",IF(G58&lt;=500,"Media",IF(G58&lt;=5000,"Alta","Muy Alta")))))</f>
        <v/>
      </c>
      <c r="I58" s="537" t="str">
        <f>IF(H58="","",IF(H58="Muy Baja",0.2,IF(H58="Baja",0.4,IF(H58="Media",0.6,IF(H58="Alta",0.8,IF(H58="Muy Alta",1,))))))</f>
        <v/>
      </c>
      <c r="J58" s="540"/>
      <c r="K58" s="543">
        <f>IF(NOT(ISERROR(MATCH(J58,'Tabla Impacto'!$B$221:$B$223,0))),'Tabla Impacto'!$F$223&amp;"Por favor no seleccionar los criterios de impacto(Afectación Económica o presupuestal y Pérdida Reputacional)",J58)</f>
        <v>0</v>
      </c>
      <c r="L58" s="534" t="str">
        <f>IF(OR(K58='Tabla Impacto'!$C$11,K58='Tabla Impacto'!$D$11),"Leve",IF(OR(K58='Tabla Impacto'!$C$12,K58='Tabla Impacto'!$D$12),"Menor",IF(OR(K58='Tabla Impacto'!$C$13,K58='Tabla Impacto'!$D$13),"Moderado",IF(OR(K58='Tabla Impacto'!$C$14,K58='Tabla Impacto'!$D$14),"Mayor",IF(OR(K58='Tabla Impacto'!$C$15,K58='Tabla Impacto'!$D$15),"Catastrófico","")))))</f>
        <v/>
      </c>
      <c r="M58" s="537" t="str">
        <f>IF(L58="","",IF(L58="Leve",0.2,IF(L58="Menor",0.4,IF(L58="Moderado",0.6,IF(L58="Mayor",0.8,IF(L58="Catastrófico",1,))))))</f>
        <v/>
      </c>
      <c r="N58" s="546" t="str">
        <f>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
      </c>
      <c r="O58" s="180">
        <v>1</v>
      </c>
      <c r="P58" s="123"/>
      <c r="Q58" s="191" t="str">
        <f>IF(OR(R58="Preventivo",R58="Detectivo"),"Probabilidad",IF(R58="Correctivo","Impacto",""))</f>
        <v/>
      </c>
      <c r="R58" s="181"/>
      <c r="S58" s="181"/>
      <c r="T58" s="211" t="str">
        <f>IF(AND(R58="Preventivo",S58="Automático"),"50%",IF(AND(R58="Preventivo",S58="Manual"),"40%",IF(AND(R58="Detectivo",S58="Automático"),"40%",IF(AND(R58="Detectivo",S58="Manual"),"30%",IF(AND(R58="Correctivo",S58="Automático"),"35%",IF(AND(R58="Correctivo",S58="Manual"),"25%",""))))))</f>
        <v/>
      </c>
      <c r="U58" s="181"/>
      <c r="V58" s="181"/>
      <c r="W58" s="181"/>
      <c r="X58" s="128" t="str">
        <f>IFERROR(IF(Q58="Probabilidad",(I58-(+I58*T58)),IF(Q58="Impacto",I58,"")),"")</f>
        <v/>
      </c>
      <c r="Y58" s="206" t="str">
        <f>IFERROR(IF(X58="","",IF(X58&lt;=0.2,"Muy Baja",IF(X58&lt;=0.4,"Baja",IF(X58&lt;=0.6,"Media",IF(X58&lt;=0.8,"Alta","Muy Alta"))))),"")</f>
        <v/>
      </c>
      <c r="Z58" s="207" t="str">
        <f>+X58</f>
        <v/>
      </c>
      <c r="AA58" s="206" t="str">
        <f>IFERROR(IF(AB58="","",IF(AB58&lt;=0.2,"Leve",IF(AB58&lt;=0.4,"Menor",IF(AB58&lt;=0.6,"Moderado",IF(AB58&lt;=0.8,"Mayor","Catastrófico"))))),"")</f>
        <v/>
      </c>
      <c r="AB58" s="207" t="str">
        <f>IFERROR(IF(Q58="Impacto",(M58-(+M58*T58)),IF(Q58="Probabilidad",M58,"")),"")</f>
        <v/>
      </c>
      <c r="AC58" s="208" t="str">
        <f>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
      </c>
      <c r="AD58" s="147"/>
      <c r="AE58" s="130"/>
      <c r="AF58" s="182"/>
      <c r="AG58" s="221"/>
      <c r="AH58" s="221"/>
      <c r="AI58" s="183"/>
      <c r="AJ58" s="137"/>
      <c r="AK58" s="137"/>
      <c r="AL58" s="137"/>
      <c r="AM58" s="137"/>
      <c r="AN58" s="137"/>
      <c r="AO58" s="137"/>
      <c r="AP58" s="137"/>
      <c r="AQ58" s="137"/>
      <c r="AR58" s="137"/>
      <c r="AS58" s="137"/>
      <c r="AT58" s="137"/>
      <c r="AU58" s="137"/>
      <c r="AV58" s="137"/>
      <c r="AW58" s="137"/>
      <c r="AX58" s="137"/>
      <c r="AY58" s="137"/>
      <c r="AZ58" s="137"/>
      <c r="BA58" s="137"/>
      <c r="BB58" s="137"/>
      <c r="BC58" s="137"/>
      <c r="BD58" s="137"/>
      <c r="BE58" s="137"/>
      <c r="BF58" s="137"/>
      <c r="BG58" s="137"/>
      <c r="BH58" s="137"/>
      <c r="BI58" s="137"/>
      <c r="BJ58" s="137"/>
      <c r="BK58" s="137"/>
      <c r="BL58" s="137"/>
      <c r="BM58" s="137"/>
      <c r="BN58" s="137"/>
      <c r="BO58" s="137"/>
    </row>
    <row r="59" spans="1:67" ht="15" hidden="1" thickBot="1" x14ac:dyDescent="0.4">
      <c r="A59" s="583"/>
      <c r="B59" s="523"/>
      <c r="C59" s="523"/>
      <c r="D59" s="523"/>
      <c r="E59" s="592"/>
      <c r="F59" s="523"/>
      <c r="G59" s="532"/>
      <c r="H59" s="535"/>
      <c r="I59" s="538"/>
      <c r="J59" s="541"/>
      <c r="K59" s="544">
        <f ca="1">IF(NOT(ISERROR(MATCH(J59,_xlfn.ANCHORARRAY(E70),0))),I72&amp;"Por favor no seleccionar los criterios de impacto",J59)</f>
        <v>0</v>
      </c>
      <c r="L59" s="535"/>
      <c r="M59" s="538"/>
      <c r="N59" s="547"/>
      <c r="O59" s="149">
        <v>2</v>
      </c>
      <c r="P59" s="154"/>
      <c r="Q59" s="189" t="str">
        <f>IF(OR(R59="Preventivo",R59="Detectivo"),"Probabilidad",IF(R59="Correctivo","Impacto",""))</f>
        <v/>
      </c>
      <c r="R59" s="151"/>
      <c r="S59" s="151"/>
      <c r="T59" s="210" t="str">
        <f t="shared" ref="T59:T63" si="74">IF(AND(R59="Preventivo",S59="Automático"),"50%",IF(AND(R59="Preventivo",S59="Manual"),"40%",IF(AND(R59="Detectivo",S59="Automático"),"40%",IF(AND(R59="Detectivo",S59="Manual"),"30%",IF(AND(R59="Correctivo",S59="Automático"),"35%",IF(AND(R59="Correctivo",S59="Manual"),"25%",""))))))</f>
        <v/>
      </c>
      <c r="U59" s="151"/>
      <c r="V59" s="151"/>
      <c r="W59" s="151"/>
      <c r="X59" s="132" t="str">
        <f>IFERROR(IF(AND(Q58="Probabilidad",Q59="Probabilidad"),(Z58-(+Z58*T59)),IF(Q59="Probabilidad",(I58-(+I58*T59)),IF(Q59="Impacto",Z58,""))),"")</f>
        <v/>
      </c>
      <c r="Y59" s="200" t="str">
        <f t="shared" si="7"/>
        <v/>
      </c>
      <c r="Z59" s="201" t="str">
        <f t="shared" ref="Z59:Z63" si="75">+X59</f>
        <v/>
      </c>
      <c r="AA59" s="200" t="str">
        <f t="shared" si="29"/>
        <v/>
      </c>
      <c r="AB59" s="201" t="str">
        <f>IFERROR(IF(AND(Q58="Impacto",Q59="Impacto"),(AB58-(+AB58*T59)),IF(Q59="Impacto",(M58-(+M58*T59)),IF(Q59="Probabilidad",AB58,""))),"")</f>
        <v/>
      </c>
      <c r="AC59" s="202" t="str">
        <f t="shared" ref="AC59:AC60" si="76">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48"/>
      <c r="AE59" s="135"/>
      <c r="AF59" s="152"/>
      <c r="AG59" s="219"/>
      <c r="AH59" s="219"/>
      <c r="AI59" s="153"/>
      <c r="AJ59" s="137"/>
      <c r="AK59" s="137"/>
      <c r="AL59" s="137"/>
      <c r="AM59" s="137"/>
      <c r="AN59" s="137"/>
      <c r="AO59" s="137"/>
      <c r="AP59" s="137"/>
      <c r="AQ59" s="137"/>
      <c r="AR59" s="137"/>
      <c r="AS59" s="137"/>
      <c r="AT59" s="137"/>
      <c r="AU59" s="137"/>
      <c r="AV59" s="137"/>
      <c r="AW59" s="137"/>
      <c r="AX59" s="137"/>
      <c r="AY59" s="137"/>
      <c r="AZ59" s="137"/>
      <c r="BA59" s="137"/>
      <c r="BB59" s="137"/>
      <c r="BC59" s="137"/>
      <c r="BD59" s="137"/>
      <c r="BE59" s="137"/>
      <c r="BF59" s="137"/>
      <c r="BG59" s="137"/>
      <c r="BH59" s="137"/>
      <c r="BI59" s="137"/>
      <c r="BJ59" s="137"/>
      <c r="BK59" s="137"/>
      <c r="BL59" s="137"/>
      <c r="BM59" s="137"/>
      <c r="BN59" s="137"/>
      <c r="BO59" s="137"/>
    </row>
    <row r="60" spans="1:67" ht="15" hidden="1" thickBot="1" x14ac:dyDescent="0.4">
      <c r="A60" s="583"/>
      <c r="B60" s="523"/>
      <c r="C60" s="523"/>
      <c r="D60" s="523"/>
      <c r="E60" s="592"/>
      <c r="F60" s="523"/>
      <c r="G60" s="532"/>
      <c r="H60" s="535"/>
      <c r="I60" s="538"/>
      <c r="J60" s="541"/>
      <c r="K60" s="544">
        <f ca="1">IF(NOT(ISERROR(MATCH(J60,_xlfn.ANCHORARRAY(E71),0))),I73&amp;"Por favor no seleccionar los criterios de impacto",J60)</f>
        <v>0</v>
      </c>
      <c r="L60" s="535"/>
      <c r="M60" s="538"/>
      <c r="N60" s="547"/>
      <c r="O60" s="149">
        <v>3</v>
      </c>
      <c r="P60" s="150"/>
      <c r="Q60" s="189" t="str">
        <f>IF(OR(R60="Preventivo",R60="Detectivo"),"Probabilidad",IF(R60="Correctivo","Impacto",""))</f>
        <v/>
      </c>
      <c r="R60" s="151"/>
      <c r="S60" s="151"/>
      <c r="T60" s="210" t="str">
        <f t="shared" si="74"/>
        <v/>
      </c>
      <c r="U60" s="151"/>
      <c r="V60" s="151"/>
      <c r="W60" s="151"/>
      <c r="X60" s="132" t="str">
        <f>IFERROR(IF(AND(Q59="Probabilidad",Q60="Probabilidad"),(Z59-(+Z59*T60)),IF(AND(Q59="Impacto",Q60="Probabilidad"),(Z58-(+Z58*T60)),IF(Q60="Impacto",Z59,""))),"")</f>
        <v/>
      </c>
      <c r="Y60" s="200" t="str">
        <f t="shared" si="7"/>
        <v/>
      </c>
      <c r="Z60" s="201" t="str">
        <f t="shared" si="75"/>
        <v/>
      </c>
      <c r="AA60" s="200" t="str">
        <f t="shared" si="29"/>
        <v/>
      </c>
      <c r="AB60" s="201" t="str">
        <f>IFERROR(IF(AND(Q59="Impacto",Q60="Impacto"),(AB59-(+AB59*T60)),IF(AND(Q59="Probabilidad",Q60="Impacto"),(AB58-(+AB58*T60)),IF(Q60="Probabilidad",AB59,""))),"")</f>
        <v/>
      </c>
      <c r="AC60" s="202" t="str">
        <f t="shared" si="76"/>
        <v/>
      </c>
      <c r="AD60" s="148"/>
      <c r="AE60" s="135"/>
      <c r="AF60" s="152"/>
      <c r="AG60" s="219"/>
      <c r="AH60" s="219"/>
      <c r="AI60" s="153"/>
      <c r="AJ60" s="137"/>
      <c r="AK60" s="137"/>
      <c r="AL60" s="137"/>
      <c r="AM60" s="137"/>
      <c r="AN60" s="137"/>
      <c r="AO60" s="137"/>
      <c r="AP60" s="137"/>
      <c r="AQ60" s="137"/>
      <c r="AR60" s="137"/>
      <c r="AS60" s="137"/>
      <c r="AT60" s="137"/>
      <c r="AU60" s="137"/>
      <c r="AV60" s="137"/>
      <c r="AW60" s="137"/>
      <c r="AX60" s="137"/>
      <c r="AY60" s="137"/>
      <c r="AZ60" s="137"/>
      <c r="BA60" s="137"/>
      <c r="BB60" s="137"/>
      <c r="BC60" s="137"/>
      <c r="BD60" s="137"/>
      <c r="BE60" s="137"/>
      <c r="BF60" s="137"/>
      <c r="BG60" s="137"/>
      <c r="BH60" s="137"/>
      <c r="BI60" s="137"/>
      <c r="BJ60" s="137"/>
      <c r="BK60" s="137"/>
      <c r="BL60" s="137"/>
      <c r="BM60" s="137"/>
      <c r="BN60" s="137"/>
      <c r="BO60" s="137"/>
    </row>
    <row r="61" spans="1:67" ht="15" hidden="1" thickBot="1" x14ac:dyDescent="0.4">
      <c r="A61" s="583"/>
      <c r="B61" s="523"/>
      <c r="C61" s="523"/>
      <c r="D61" s="523"/>
      <c r="E61" s="592"/>
      <c r="F61" s="523"/>
      <c r="G61" s="532"/>
      <c r="H61" s="535"/>
      <c r="I61" s="538"/>
      <c r="J61" s="541"/>
      <c r="K61" s="544">
        <f ca="1">IF(NOT(ISERROR(MATCH(J61,_xlfn.ANCHORARRAY(E72),0))),I74&amp;"Por favor no seleccionar los criterios de impacto",J61)</f>
        <v>0</v>
      </c>
      <c r="L61" s="535"/>
      <c r="M61" s="538"/>
      <c r="N61" s="547"/>
      <c r="O61" s="149">
        <v>4</v>
      </c>
      <c r="P61" s="154"/>
      <c r="Q61" s="189" t="str">
        <f t="shared" ref="Q61:Q63" si="77">IF(OR(R61="Preventivo",R61="Detectivo"),"Probabilidad",IF(R61="Correctivo","Impacto",""))</f>
        <v/>
      </c>
      <c r="R61" s="151"/>
      <c r="S61" s="151"/>
      <c r="T61" s="210" t="str">
        <f t="shared" si="74"/>
        <v/>
      </c>
      <c r="U61" s="151"/>
      <c r="V61" s="151"/>
      <c r="W61" s="151"/>
      <c r="X61" s="132" t="str">
        <f t="shared" ref="X61:X63" si="78">IFERROR(IF(AND(Q60="Probabilidad",Q61="Probabilidad"),(Z60-(+Z60*T61)),IF(AND(Q60="Impacto",Q61="Probabilidad"),(Z59-(+Z59*T61)),IF(Q61="Impacto",Z60,""))),"")</f>
        <v/>
      </c>
      <c r="Y61" s="200" t="str">
        <f t="shared" si="7"/>
        <v/>
      </c>
      <c r="Z61" s="201" t="str">
        <f t="shared" si="75"/>
        <v/>
      </c>
      <c r="AA61" s="200" t="str">
        <f t="shared" si="29"/>
        <v/>
      </c>
      <c r="AB61" s="201" t="str">
        <f t="shared" ref="AB61:AB63" si="79">IFERROR(IF(AND(Q60="Impacto",Q61="Impacto"),(AB60-(+AB60*T61)),IF(AND(Q60="Probabilidad",Q61="Impacto"),(AB59-(+AB59*T61)),IF(Q61="Probabilidad",AB60,""))),"")</f>
        <v/>
      </c>
      <c r="AC61" s="202"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48"/>
      <c r="AE61" s="135"/>
      <c r="AF61" s="152"/>
      <c r="AG61" s="219"/>
      <c r="AH61" s="219"/>
      <c r="AI61" s="153"/>
      <c r="AJ61" s="137"/>
      <c r="AK61" s="137"/>
      <c r="AL61" s="137"/>
      <c r="AM61" s="137"/>
      <c r="AN61" s="137"/>
      <c r="AO61" s="137"/>
      <c r="AP61" s="137"/>
      <c r="AQ61" s="137"/>
      <c r="AR61" s="137"/>
      <c r="AS61" s="137"/>
      <c r="AT61" s="137"/>
      <c r="AU61" s="137"/>
      <c r="AV61" s="137"/>
      <c r="AW61" s="137"/>
      <c r="AX61" s="137"/>
      <c r="AY61" s="137"/>
      <c r="AZ61" s="137"/>
      <c r="BA61" s="137"/>
      <c r="BB61" s="137"/>
      <c r="BC61" s="137"/>
      <c r="BD61" s="137"/>
      <c r="BE61" s="137"/>
      <c r="BF61" s="137"/>
      <c r="BG61" s="137"/>
      <c r="BH61" s="137"/>
      <c r="BI61" s="137"/>
      <c r="BJ61" s="137"/>
      <c r="BK61" s="137"/>
      <c r="BL61" s="137"/>
      <c r="BM61" s="137"/>
      <c r="BN61" s="137"/>
      <c r="BO61" s="137"/>
    </row>
    <row r="62" spans="1:67" ht="15" hidden="1" thickBot="1" x14ac:dyDescent="0.4">
      <c r="A62" s="583"/>
      <c r="B62" s="523"/>
      <c r="C62" s="523"/>
      <c r="D62" s="523"/>
      <c r="E62" s="592"/>
      <c r="F62" s="523"/>
      <c r="G62" s="532"/>
      <c r="H62" s="535"/>
      <c r="I62" s="538"/>
      <c r="J62" s="541"/>
      <c r="K62" s="544">
        <f ca="1">IF(NOT(ISERROR(MATCH(J62,_xlfn.ANCHORARRAY(E73),0))),I75&amp;"Por favor no seleccionar los criterios de impacto",J62)</f>
        <v>0</v>
      </c>
      <c r="L62" s="535"/>
      <c r="M62" s="538"/>
      <c r="N62" s="547"/>
      <c r="O62" s="149">
        <v>5</v>
      </c>
      <c r="P62" s="154"/>
      <c r="Q62" s="189" t="str">
        <f t="shared" si="77"/>
        <v/>
      </c>
      <c r="R62" s="151"/>
      <c r="S62" s="151"/>
      <c r="T62" s="210" t="str">
        <f t="shared" si="74"/>
        <v/>
      </c>
      <c r="U62" s="151"/>
      <c r="V62" s="151"/>
      <c r="W62" s="151"/>
      <c r="X62" s="132" t="str">
        <f t="shared" si="78"/>
        <v/>
      </c>
      <c r="Y62" s="200" t="str">
        <f t="shared" si="7"/>
        <v/>
      </c>
      <c r="Z62" s="201" t="str">
        <f t="shared" si="75"/>
        <v/>
      </c>
      <c r="AA62" s="200" t="str">
        <f t="shared" si="29"/>
        <v/>
      </c>
      <c r="AB62" s="201" t="str">
        <f t="shared" si="79"/>
        <v/>
      </c>
      <c r="AC62" s="202" t="str">
        <f t="shared" ref="AC62:AC63" si="80">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48"/>
      <c r="AE62" s="135"/>
      <c r="AF62" s="152"/>
      <c r="AG62" s="219"/>
      <c r="AH62" s="219"/>
      <c r="AI62" s="153"/>
      <c r="AJ62" s="137"/>
      <c r="AK62" s="137"/>
      <c r="AL62" s="137"/>
      <c r="AM62" s="137"/>
      <c r="AN62" s="137"/>
      <c r="AO62" s="137"/>
      <c r="AP62" s="137"/>
      <c r="AQ62" s="137"/>
      <c r="AR62" s="137"/>
      <c r="AS62" s="137"/>
      <c r="AT62" s="137"/>
      <c r="AU62" s="137"/>
      <c r="AV62" s="137"/>
      <c r="AW62" s="137"/>
      <c r="AX62" s="137"/>
      <c r="AY62" s="137"/>
      <c r="AZ62" s="137"/>
      <c r="BA62" s="137"/>
      <c r="BB62" s="137"/>
      <c r="BC62" s="137"/>
      <c r="BD62" s="137"/>
      <c r="BE62" s="137"/>
      <c r="BF62" s="137"/>
      <c r="BG62" s="137"/>
      <c r="BH62" s="137"/>
      <c r="BI62" s="137"/>
      <c r="BJ62" s="137"/>
      <c r="BK62" s="137"/>
      <c r="BL62" s="137"/>
      <c r="BM62" s="137"/>
      <c r="BN62" s="137"/>
      <c r="BO62" s="137"/>
    </row>
    <row r="63" spans="1:67" ht="15" hidden="1" thickBot="1" x14ac:dyDescent="0.4">
      <c r="A63" s="584"/>
      <c r="B63" s="524"/>
      <c r="C63" s="524"/>
      <c r="D63" s="524"/>
      <c r="E63" s="593"/>
      <c r="F63" s="524"/>
      <c r="G63" s="533"/>
      <c r="H63" s="536"/>
      <c r="I63" s="539"/>
      <c r="J63" s="542"/>
      <c r="K63" s="545">
        <f ca="1">IF(NOT(ISERROR(MATCH(J63,_xlfn.ANCHORARRAY(E74),0))),I76&amp;"Por favor no seleccionar los criterios de impacto",J63)</f>
        <v>0</v>
      </c>
      <c r="L63" s="536"/>
      <c r="M63" s="539"/>
      <c r="N63" s="548"/>
      <c r="O63" s="155">
        <v>6</v>
      </c>
      <c r="P63" s="156"/>
      <c r="Q63" s="190" t="str">
        <f t="shared" si="77"/>
        <v/>
      </c>
      <c r="R63" s="157"/>
      <c r="S63" s="157"/>
      <c r="T63" s="204" t="str">
        <f t="shared" si="74"/>
        <v/>
      </c>
      <c r="U63" s="157"/>
      <c r="V63" s="157"/>
      <c r="W63" s="157"/>
      <c r="X63" s="142" t="str">
        <f t="shared" si="78"/>
        <v/>
      </c>
      <c r="Y63" s="203" t="str">
        <f t="shared" si="7"/>
        <v/>
      </c>
      <c r="Z63" s="204" t="str">
        <f t="shared" si="75"/>
        <v/>
      </c>
      <c r="AA63" s="203" t="str">
        <f t="shared" si="29"/>
        <v/>
      </c>
      <c r="AB63" s="204" t="str">
        <f t="shared" si="79"/>
        <v/>
      </c>
      <c r="AC63" s="205" t="str">
        <f t="shared" si="80"/>
        <v/>
      </c>
      <c r="AD63" s="157"/>
      <c r="AE63" s="144"/>
      <c r="AF63" s="158"/>
      <c r="AG63" s="220"/>
      <c r="AH63" s="220"/>
      <c r="AI63" s="159"/>
      <c r="AJ63" s="137"/>
      <c r="AK63" s="137"/>
      <c r="AL63" s="137"/>
      <c r="AM63" s="137"/>
      <c r="AN63" s="137"/>
      <c r="AO63" s="137"/>
      <c r="AP63" s="137"/>
      <c r="AQ63" s="137"/>
      <c r="AR63" s="137"/>
      <c r="AS63" s="137"/>
      <c r="AT63" s="137"/>
      <c r="AU63" s="137"/>
      <c r="AV63" s="137"/>
      <c r="AW63" s="137"/>
      <c r="AX63" s="137"/>
      <c r="AY63" s="137"/>
      <c r="AZ63" s="137"/>
      <c r="BA63" s="137"/>
      <c r="BB63" s="137"/>
      <c r="BC63" s="137"/>
      <c r="BD63" s="137"/>
      <c r="BE63" s="137"/>
      <c r="BF63" s="137"/>
      <c r="BG63" s="137"/>
      <c r="BH63" s="137"/>
      <c r="BI63" s="137"/>
      <c r="BJ63" s="137"/>
      <c r="BK63" s="137"/>
      <c r="BL63" s="137"/>
      <c r="BM63" s="137"/>
      <c r="BN63" s="137"/>
      <c r="BO63" s="137"/>
    </row>
    <row r="64" spans="1:67" ht="15" hidden="1" thickBot="1" x14ac:dyDescent="0.4">
      <c r="A64" s="582"/>
      <c r="B64" s="522"/>
      <c r="C64" s="522"/>
      <c r="D64" s="522"/>
      <c r="E64" s="591"/>
      <c r="F64" s="522"/>
      <c r="G64" s="531"/>
      <c r="H64" s="534" t="str">
        <f>IF(G64&lt;=0,"",IF(G64&lt;=2,"Muy Baja",IF(G64&lt;=24,"Baja",IF(G64&lt;=500,"Media",IF(G64&lt;=5000,"Alta","Muy Alta")))))</f>
        <v/>
      </c>
      <c r="I64" s="537" t="str">
        <f>IF(H64="","",IF(H64="Muy Baja",0.2,IF(H64="Baja",0.4,IF(H64="Media",0.6,IF(H64="Alta",0.8,IF(H64="Muy Alta",1,))))))</f>
        <v/>
      </c>
      <c r="J64" s="540"/>
      <c r="K64" s="543">
        <f>IF(NOT(ISERROR(MATCH(J64,'Tabla Impacto'!$B$221:$B$223,0))),'Tabla Impacto'!$F$223&amp;"Por favor no seleccionar los criterios de impacto(Afectación Económica o presupuestal y Pérdida Reputacional)",J64)</f>
        <v>0</v>
      </c>
      <c r="L64" s="534" t="str">
        <f>IF(OR(K64='Tabla Impacto'!$C$11,K64='Tabla Impacto'!$D$11),"Leve",IF(OR(K64='Tabla Impacto'!$C$12,K64='Tabla Impacto'!$D$12),"Menor",IF(OR(K64='Tabla Impacto'!$C$13,K64='Tabla Impacto'!$D$13),"Moderado",IF(OR(K64='Tabla Impacto'!$C$14,K64='Tabla Impacto'!$D$14),"Mayor",IF(OR(K64='Tabla Impacto'!$C$15,K64='Tabla Impacto'!$D$15),"Catastrófico","")))))</f>
        <v/>
      </c>
      <c r="M64" s="537" t="str">
        <f>IF(L64="","",IF(L64="Leve",0.2,IF(L64="Menor",0.4,IF(L64="Moderado",0.6,IF(L64="Mayor",0.8,IF(L64="Catastrófico",1,))))))</f>
        <v/>
      </c>
      <c r="N64" s="546" t="str">
        <f>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80">
        <v>1</v>
      </c>
      <c r="P64" s="123"/>
      <c r="Q64" s="191" t="str">
        <f>IF(OR(R64="Preventivo",R64="Detectivo"),"Probabilidad",IF(R64="Correctivo","Impacto",""))</f>
        <v/>
      </c>
      <c r="R64" s="181"/>
      <c r="S64" s="181"/>
      <c r="T64" s="211" t="str">
        <f>IF(AND(R64="Preventivo",S64="Automático"),"50%",IF(AND(R64="Preventivo",S64="Manual"),"40%",IF(AND(R64="Detectivo",S64="Automático"),"40%",IF(AND(R64="Detectivo",S64="Manual"),"30%",IF(AND(R64="Correctivo",S64="Automático"),"35%",IF(AND(R64="Correctivo",S64="Manual"),"25%",""))))))</f>
        <v/>
      </c>
      <c r="U64" s="181"/>
      <c r="V64" s="181"/>
      <c r="W64" s="181"/>
      <c r="X64" s="128" t="str">
        <f>IFERROR(IF(Q64="Probabilidad",(I64-(+I64*T64)),IF(Q64="Impacto",I64,"")),"")</f>
        <v/>
      </c>
      <c r="Y64" s="206" t="str">
        <f>IFERROR(IF(X64="","",IF(X64&lt;=0.2,"Muy Baja",IF(X64&lt;=0.4,"Baja",IF(X64&lt;=0.6,"Media",IF(X64&lt;=0.8,"Alta","Muy Alta"))))),"")</f>
        <v/>
      </c>
      <c r="Z64" s="207" t="str">
        <f>+X64</f>
        <v/>
      </c>
      <c r="AA64" s="206" t="str">
        <f>IFERROR(IF(AB64="","",IF(AB64&lt;=0.2,"Leve",IF(AB64&lt;=0.4,"Menor",IF(AB64&lt;=0.6,"Moderado",IF(AB64&lt;=0.8,"Mayor","Catastrófico"))))),"")</f>
        <v/>
      </c>
      <c r="AB64" s="207" t="str">
        <f>IFERROR(IF(Q64="Impacto",(M64-(+M64*T64)),IF(Q64="Probabilidad",M64,"")),"")</f>
        <v/>
      </c>
      <c r="AC64" s="208" t="str">
        <f>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47"/>
      <c r="AE64" s="130"/>
      <c r="AF64" s="182"/>
      <c r="AG64" s="221"/>
      <c r="AH64" s="221"/>
      <c r="AI64" s="183"/>
      <c r="AJ64" s="137"/>
      <c r="AK64" s="137"/>
      <c r="AL64" s="137"/>
      <c r="AM64" s="137"/>
      <c r="AN64" s="137"/>
      <c r="AO64" s="137"/>
      <c r="AP64" s="137"/>
      <c r="AQ64" s="137"/>
      <c r="AR64" s="137"/>
      <c r="AS64" s="137"/>
      <c r="AT64" s="137"/>
      <c r="AU64" s="137"/>
      <c r="AV64" s="137"/>
      <c r="AW64" s="137"/>
      <c r="AX64" s="137"/>
      <c r="AY64" s="137"/>
      <c r="AZ64" s="137"/>
      <c r="BA64" s="137"/>
      <c r="BB64" s="137"/>
      <c r="BC64" s="137"/>
      <c r="BD64" s="137"/>
      <c r="BE64" s="137"/>
      <c r="BF64" s="137"/>
      <c r="BG64" s="137"/>
      <c r="BH64" s="137"/>
      <c r="BI64" s="137"/>
      <c r="BJ64" s="137"/>
      <c r="BK64" s="137"/>
      <c r="BL64" s="137"/>
      <c r="BM64" s="137"/>
      <c r="BN64" s="137"/>
      <c r="BO64" s="137"/>
    </row>
    <row r="65" spans="1:35" ht="15" hidden="1" thickBot="1" x14ac:dyDescent="0.4">
      <c r="A65" s="583"/>
      <c r="B65" s="523"/>
      <c r="C65" s="523"/>
      <c r="D65" s="523"/>
      <c r="E65" s="592"/>
      <c r="F65" s="523"/>
      <c r="G65" s="532"/>
      <c r="H65" s="535"/>
      <c r="I65" s="538"/>
      <c r="J65" s="541"/>
      <c r="K65" s="544">
        <f ca="1">IF(NOT(ISERROR(MATCH(J65,_xlfn.ANCHORARRAY(E76),0))),I78&amp;"Por favor no seleccionar los criterios de impacto",J65)</f>
        <v>0</v>
      </c>
      <c r="L65" s="535"/>
      <c r="M65" s="538"/>
      <c r="N65" s="547"/>
      <c r="O65" s="149">
        <v>2</v>
      </c>
      <c r="P65" s="154"/>
      <c r="Q65" s="189" t="str">
        <f>IF(OR(R65="Preventivo",R65="Detectivo"),"Probabilidad",IF(R65="Correctivo","Impacto",""))</f>
        <v/>
      </c>
      <c r="R65" s="151"/>
      <c r="S65" s="151"/>
      <c r="T65" s="210" t="str">
        <f t="shared" ref="T65:T69" si="81">IF(AND(R65="Preventivo",S65="Automático"),"50%",IF(AND(R65="Preventivo",S65="Manual"),"40%",IF(AND(R65="Detectivo",S65="Automático"),"40%",IF(AND(R65="Detectivo",S65="Manual"),"30%",IF(AND(R65="Correctivo",S65="Automático"),"35%",IF(AND(R65="Correctivo",S65="Manual"),"25%",""))))))</f>
        <v/>
      </c>
      <c r="U65" s="151"/>
      <c r="V65" s="151"/>
      <c r="W65" s="151"/>
      <c r="X65" s="132" t="str">
        <f>IFERROR(IF(AND(Q64="Probabilidad",Q65="Probabilidad"),(Z64-(+Z64*T65)),IF(Q65="Probabilidad",(I64-(+I64*T65)),IF(Q65="Impacto",Z64,""))),"")</f>
        <v/>
      </c>
      <c r="Y65" s="200" t="str">
        <f t="shared" si="7"/>
        <v/>
      </c>
      <c r="Z65" s="201" t="str">
        <f t="shared" ref="Z65:Z69" si="82">+X65</f>
        <v/>
      </c>
      <c r="AA65" s="200" t="str">
        <f t="shared" si="29"/>
        <v/>
      </c>
      <c r="AB65" s="201" t="str">
        <f>IFERROR(IF(AND(Q64="Impacto",Q65="Impacto"),(AB64-(+AB64*T65)),IF(Q65="Impacto",(M64-(+M64*T65)),IF(Q65="Probabilidad",AB64,""))),"")</f>
        <v/>
      </c>
      <c r="AC65" s="202" t="str">
        <f t="shared" ref="AC65:AC66" si="83">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48"/>
      <c r="AE65" s="135"/>
      <c r="AF65" s="152"/>
      <c r="AG65" s="219"/>
      <c r="AH65" s="219"/>
      <c r="AI65" s="153"/>
    </row>
    <row r="66" spans="1:35" ht="15" hidden="1" thickBot="1" x14ac:dyDescent="0.4">
      <c r="A66" s="583"/>
      <c r="B66" s="523"/>
      <c r="C66" s="523"/>
      <c r="D66" s="523"/>
      <c r="E66" s="592"/>
      <c r="F66" s="523"/>
      <c r="G66" s="532"/>
      <c r="H66" s="535"/>
      <c r="I66" s="538"/>
      <c r="J66" s="541"/>
      <c r="K66" s="544">
        <f ca="1">IF(NOT(ISERROR(MATCH(J66,_xlfn.ANCHORARRAY(E77),0))),I79&amp;"Por favor no seleccionar los criterios de impacto",J66)</f>
        <v>0</v>
      </c>
      <c r="L66" s="535"/>
      <c r="M66" s="538"/>
      <c r="N66" s="547"/>
      <c r="O66" s="149">
        <v>3</v>
      </c>
      <c r="P66" s="150"/>
      <c r="Q66" s="189" t="str">
        <f>IF(OR(R66="Preventivo",R66="Detectivo"),"Probabilidad",IF(R66="Correctivo","Impacto",""))</f>
        <v/>
      </c>
      <c r="R66" s="151"/>
      <c r="S66" s="151"/>
      <c r="T66" s="210" t="str">
        <f t="shared" si="81"/>
        <v/>
      </c>
      <c r="U66" s="151"/>
      <c r="V66" s="151"/>
      <c r="W66" s="151"/>
      <c r="X66" s="132" t="str">
        <f>IFERROR(IF(AND(Q65="Probabilidad",Q66="Probabilidad"),(Z65-(+Z65*T66)),IF(AND(Q65="Impacto",Q66="Probabilidad"),(Z64-(+Z64*T66)),IF(Q66="Impacto",Z65,""))),"")</f>
        <v/>
      </c>
      <c r="Y66" s="200" t="str">
        <f t="shared" si="7"/>
        <v/>
      </c>
      <c r="Z66" s="201" t="str">
        <f t="shared" si="82"/>
        <v/>
      </c>
      <c r="AA66" s="200" t="str">
        <f t="shared" si="29"/>
        <v/>
      </c>
      <c r="AB66" s="201" t="str">
        <f>IFERROR(IF(AND(Q65="Impacto",Q66="Impacto"),(AB65-(+AB65*T66)),IF(AND(Q65="Probabilidad",Q66="Impacto"),(AB64-(+AB64*T66)),IF(Q66="Probabilidad",AB65,""))),"")</f>
        <v/>
      </c>
      <c r="AC66" s="202" t="str">
        <f t="shared" si="83"/>
        <v/>
      </c>
      <c r="AD66" s="148"/>
      <c r="AE66" s="135"/>
      <c r="AF66" s="152"/>
      <c r="AG66" s="219"/>
      <c r="AH66" s="219"/>
      <c r="AI66" s="153"/>
    </row>
    <row r="67" spans="1:35" ht="15" hidden="1" thickBot="1" x14ac:dyDescent="0.4">
      <c r="A67" s="583"/>
      <c r="B67" s="523"/>
      <c r="C67" s="523"/>
      <c r="D67" s="523"/>
      <c r="E67" s="592"/>
      <c r="F67" s="523"/>
      <c r="G67" s="532"/>
      <c r="H67" s="535"/>
      <c r="I67" s="538"/>
      <c r="J67" s="541"/>
      <c r="K67" s="544">
        <f ca="1">IF(NOT(ISERROR(MATCH(J67,_xlfn.ANCHORARRAY(E78),0))),I80&amp;"Por favor no seleccionar los criterios de impacto",J67)</f>
        <v>0</v>
      </c>
      <c r="L67" s="535"/>
      <c r="M67" s="538"/>
      <c r="N67" s="547"/>
      <c r="O67" s="149">
        <v>4</v>
      </c>
      <c r="P67" s="154"/>
      <c r="Q67" s="189" t="str">
        <f t="shared" ref="Q67:Q69" si="84">IF(OR(R67="Preventivo",R67="Detectivo"),"Probabilidad",IF(R67="Correctivo","Impacto",""))</f>
        <v/>
      </c>
      <c r="R67" s="151"/>
      <c r="S67" s="151"/>
      <c r="T67" s="210" t="str">
        <f t="shared" si="81"/>
        <v/>
      </c>
      <c r="U67" s="151"/>
      <c r="V67" s="151"/>
      <c r="W67" s="151"/>
      <c r="X67" s="132" t="str">
        <f t="shared" ref="X67:X69" si="85">IFERROR(IF(AND(Q66="Probabilidad",Q67="Probabilidad"),(Z66-(+Z66*T67)),IF(AND(Q66="Impacto",Q67="Probabilidad"),(Z65-(+Z65*T67)),IF(Q67="Impacto",Z66,""))),"")</f>
        <v/>
      </c>
      <c r="Y67" s="200" t="str">
        <f t="shared" si="7"/>
        <v/>
      </c>
      <c r="Z67" s="201" t="str">
        <f t="shared" si="82"/>
        <v/>
      </c>
      <c r="AA67" s="200" t="str">
        <f t="shared" si="29"/>
        <v/>
      </c>
      <c r="AB67" s="201" t="str">
        <f t="shared" ref="AB67:AB69" si="86">IFERROR(IF(AND(Q66="Impacto",Q67="Impacto"),(AB66-(+AB66*T67)),IF(AND(Q66="Probabilidad",Q67="Impacto"),(AB65-(+AB65*T67)),IF(Q67="Probabilidad",AB66,""))),"")</f>
        <v/>
      </c>
      <c r="AC67" s="202"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48"/>
      <c r="AE67" s="135"/>
      <c r="AF67" s="152"/>
      <c r="AG67" s="219"/>
      <c r="AH67" s="219"/>
      <c r="AI67" s="153"/>
    </row>
    <row r="68" spans="1:35" ht="15" hidden="1" thickBot="1" x14ac:dyDescent="0.4">
      <c r="A68" s="583"/>
      <c r="B68" s="523"/>
      <c r="C68" s="523"/>
      <c r="D68" s="523"/>
      <c r="E68" s="592"/>
      <c r="F68" s="523"/>
      <c r="G68" s="532"/>
      <c r="H68" s="535"/>
      <c r="I68" s="538"/>
      <c r="J68" s="541"/>
      <c r="K68" s="544">
        <f ca="1">IF(NOT(ISERROR(MATCH(J68,_xlfn.ANCHORARRAY(E79),0))),I81&amp;"Por favor no seleccionar los criterios de impacto",J68)</f>
        <v>0</v>
      </c>
      <c r="L68" s="535"/>
      <c r="M68" s="538"/>
      <c r="N68" s="547"/>
      <c r="O68" s="149">
        <v>5</v>
      </c>
      <c r="P68" s="154"/>
      <c r="Q68" s="189" t="str">
        <f t="shared" si="84"/>
        <v/>
      </c>
      <c r="R68" s="151"/>
      <c r="S68" s="151"/>
      <c r="T68" s="210" t="str">
        <f t="shared" si="81"/>
        <v/>
      </c>
      <c r="U68" s="151"/>
      <c r="V68" s="151"/>
      <c r="W68" s="151"/>
      <c r="X68" s="132" t="str">
        <f t="shared" si="85"/>
        <v/>
      </c>
      <c r="Y68" s="200" t="str">
        <f t="shared" si="7"/>
        <v/>
      </c>
      <c r="Z68" s="201" t="str">
        <f t="shared" si="82"/>
        <v/>
      </c>
      <c r="AA68" s="200" t="str">
        <f t="shared" si="29"/>
        <v/>
      </c>
      <c r="AB68" s="201" t="str">
        <f t="shared" si="86"/>
        <v/>
      </c>
      <c r="AC68" s="202" t="str">
        <f t="shared" ref="AC68:AC69" si="87">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48"/>
      <c r="AE68" s="135"/>
      <c r="AF68" s="152"/>
      <c r="AG68" s="219"/>
      <c r="AH68" s="219"/>
      <c r="AI68" s="153"/>
    </row>
    <row r="69" spans="1:35" ht="32.25" hidden="1" customHeight="1" thickBot="1" x14ac:dyDescent="0.4">
      <c r="A69" s="584"/>
      <c r="B69" s="524"/>
      <c r="C69" s="524"/>
      <c r="D69" s="524"/>
      <c r="E69" s="593"/>
      <c r="F69" s="524"/>
      <c r="G69" s="533"/>
      <c r="H69" s="536"/>
      <c r="I69" s="539"/>
      <c r="J69" s="542"/>
      <c r="K69" s="545">
        <f ca="1">IF(NOT(ISERROR(MATCH(J69,_xlfn.ANCHORARRAY(E80),0))),I82&amp;"Por favor no seleccionar los criterios de impacto",J69)</f>
        <v>0</v>
      </c>
      <c r="L69" s="536"/>
      <c r="M69" s="539"/>
      <c r="N69" s="548"/>
      <c r="O69" s="155">
        <v>6</v>
      </c>
      <c r="P69" s="156"/>
      <c r="Q69" s="190" t="str">
        <f t="shared" si="84"/>
        <v/>
      </c>
      <c r="R69" s="157"/>
      <c r="S69" s="157"/>
      <c r="T69" s="204" t="str">
        <f t="shared" si="81"/>
        <v/>
      </c>
      <c r="U69" s="157"/>
      <c r="V69" s="157"/>
      <c r="W69" s="157"/>
      <c r="X69" s="142" t="str">
        <f t="shared" si="85"/>
        <v/>
      </c>
      <c r="Y69" s="203" t="str">
        <f t="shared" si="7"/>
        <v/>
      </c>
      <c r="Z69" s="204" t="str">
        <f t="shared" si="82"/>
        <v/>
      </c>
      <c r="AA69" s="203" t="str">
        <f t="shared" si="29"/>
        <v/>
      </c>
      <c r="AB69" s="204" t="str">
        <f t="shared" si="86"/>
        <v/>
      </c>
      <c r="AC69" s="205" t="str">
        <f t="shared" si="87"/>
        <v/>
      </c>
      <c r="AD69" s="157"/>
      <c r="AE69" s="144"/>
      <c r="AF69" s="158"/>
      <c r="AG69" s="220"/>
      <c r="AH69" s="220"/>
      <c r="AI69" s="159"/>
    </row>
    <row r="70" spans="1:35" ht="49.5" customHeight="1" thickBot="1" x14ac:dyDescent="0.4">
      <c r="A70" s="239"/>
      <c r="B70" s="594" t="s">
        <v>213</v>
      </c>
      <c r="C70" s="595"/>
      <c r="D70" s="595"/>
      <c r="E70" s="595"/>
      <c r="F70" s="595"/>
      <c r="G70" s="595"/>
      <c r="H70" s="595"/>
      <c r="I70" s="595"/>
      <c r="J70" s="595"/>
      <c r="K70" s="595"/>
      <c r="L70" s="595"/>
      <c r="M70" s="595"/>
      <c r="N70" s="595"/>
      <c r="O70" s="595"/>
      <c r="P70" s="595"/>
      <c r="Q70" s="595"/>
      <c r="R70" s="595"/>
      <c r="S70" s="595"/>
      <c r="T70" s="595"/>
      <c r="U70" s="595"/>
      <c r="V70" s="595"/>
      <c r="W70" s="595"/>
      <c r="X70" s="595"/>
      <c r="Y70" s="595"/>
      <c r="Z70" s="595"/>
      <c r="AA70" s="595"/>
      <c r="AB70" s="595"/>
      <c r="AC70" s="595"/>
      <c r="AD70" s="595"/>
      <c r="AE70" s="595"/>
      <c r="AF70" s="595"/>
      <c r="AG70" s="595"/>
      <c r="AH70" s="595"/>
      <c r="AI70" s="596"/>
    </row>
    <row r="72" spans="1:35" x14ac:dyDescent="0.35">
      <c r="A72" s="138"/>
      <c r="B72" s="240" t="s">
        <v>139</v>
      </c>
      <c r="C72" s="138"/>
      <c r="D72" s="138"/>
      <c r="F72" s="138"/>
    </row>
  </sheetData>
  <dataConsolidate/>
  <mergeCells count="144">
    <mergeCell ref="B70:AI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 ref="N64:N69"/>
    <mergeCell ref="J58:J63"/>
    <mergeCell ref="K58:K63"/>
    <mergeCell ref="L58:L63"/>
    <mergeCell ref="A58:A63"/>
    <mergeCell ref="B58:B63"/>
    <mergeCell ref="C58:C63"/>
    <mergeCell ref="D58:D63"/>
    <mergeCell ref="E58:E63"/>
    <mergeCell ref="F58:F63"/>
    <mergeCell ref="G58:G63"/>
    <mergeCell ref="H58:H63"/>
    <mergeCell ref="I58:I63"/>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J46:J51"/>
    <mergeCell ref="K46:K51"/>
    <mergeCell ref="L46:L51"/>
    <mergeCell ref="A34:A39"/>
    <mergeCell ref="B34:B39"/>
    <mergeCell ref="C34:C39"/>
    <mergeCell ref="A40:A45"/>
    <mergeCell ref="B40:B45"/>
    <mergeCell ref="C40:C45"/>
    <mergeCell ref="D40:D45"/>
    <mergeCell ref="E40:E45"/>
    <mergeCell ref="A52:A57"/>
    <mergeCell ref="B52:B57"/>
    <mergeCell ref="C52:C57"/>
    <mergeCell ref="D52:D57"/>
    <mergeCell ref="E52:E57"/>
    <mergeCell ref="A46:A51"/>
    <mergeCell ref="B46:B51"/>
    <mergeCell ref="C46:C51"/>
    <mergeCell ref="D46:D51"/>
    <mergeCell ref="E46:E51"/>
    <mergeCell ref="F40:F45"/>
    <mergeCell ref="D34:D39"/>
    <mergeCell ref="E34:E39"/>
    <mergeCell ref="J40:J45"/>
    <mergeCell ref="K40:K45"/>
    <mergeCell ref="L40:L45"/>
    <mergeCell ref="F34:F39"/>
    <mergeCell ref="G34:G39"/>
    <mergeCell ref="H34:H39"/>
    <mergeCell ref="I34:I39"/>
    <mergeCell ref="J34:J39"/>
    <mergeCell ref="G40:G45"/>
    <mergeCell ref="H40:H45"/>
    <mergeCell ref="I40:I45"/>
    <mergeCell ref="K34:K39"/>
    <mergeCell ref="L34:L39"/>
    <mergeCell ref="J28:J33"/>
    <mergeCell ref="K28:K33"/>
    <mergeCell ref="L28:L33"/>
    <mergeCell ref="M28:M33"/>
    <mergeCell ref="N28:N33"/>
    <mergeCell ref="M34:M39"/>
    <mergeCell ref="N34:N39"/>
    <mergeCell ref="M40:M45"/>
    <mergeCell ref="N40:N45"/>
    <mergeCell ref="A28:A33"/>
    <mergeCell ref="B28:B33"/>
    <mergeCell ref="C28:C33"/>
    <mergeCell ref="D28:D33"/>
    <mergeCell ref="E28:E33"/>
    <mergeCell ref="F28:F33"/>
    <mergeCell ref="G28:G33"/>
    <mergeCell ref="H28:H33"/>
    <mergeCell ref="I28:I33"/>
    <mergeCell ref="A1:C2"/>
    <mergeCell ref="N8:N9"/>
    <mergeCell ref="J8:J9"/>
    <mergeCell ref="K8:K9"/>
    <mergeCell ref="Q8:Q9"/>
    <mergeCell ref="R8:W8"/>
    <mergeCell ref="D1:N2"/>
    <mergeCell ref="H7:N7"/>
    <mergeCell ref="O7:W7"/>
    <mergeCell ref="A4:B4"/>
    <mergeCell ref="A5:B5"/>
    <mergeCell ref="I8:I9"/>
    <mergeCell ref="L8:L9"/>
    <mergeCell ref="M8:M9"/>
    <mergeCell ref="C5:N5"/>
    <mergeCell ref="C6:N6"/>
    <mergeCell ref="O8:O9"/>
    <mergeCell ref="A6:B6"/>
    <mergeCell ref="F8:F9"/>
    <mergeCell ref="E8:E9"/>
    <mergeCell ref="D8:D9"/>
    <mergeCell ref="G8:G9"/>
    <mergeCell ref="C4:N4"/>
    <mergeCell ref="O4:Q4"/>
    <mergeCell ref="AI8:AI9"/>
    <mergeCell ref="AF8:AF9"/>
    <mergeCell ref="AC8:AC9"/>
    <mergeCell ref="AB8:AB9"/>
    <mergeCell ref="X8:X9"/>
    <mergeCell ref="P8:P9"/>
    <mergeCell ref="B8:B9"/>
    <mergeCell ref="H8:H9"/>
    <mergeCell ref="A8:A9"/>
    <mergeCell ref="C8:C9"/>
    <mergeCell ref="AG8:AG9"/>
    <mergeCell ref="AE7:AG7"/>
    <mergeCell ref="A16:A19"/>
    <mergeCell ref="AD8:AD9"/>
    <mergeCell ref="AA8:AA9"/>
    <mergeCell ref="Y8:Y9"/>
    <mergeCell ref="Z8:Z9"/>
    <mergeCell ref="A7:G7"/>
    <mergeCell ref="X7:AD7"/>
    <mergeCell ref="AE8:AE9"/>
    <mergeCell ref="A10:A15"/>
  </mergeCells>
  <conditionalFormatting sqref="H10:H17">
    <cfRule type="cellIs" dxfId="231" priority="348" operator="equal">
      <formula>"Muy Alta"</formula>
    </cfRule>
    <cfRule type="cellIs" dxfId="230" priority="349" operator="equal">
      <formula>"Alta"</formula>
    </cfRule>
    <cfRule type="cellIs" dxfId="229" priority="350" operator="equal">
      <formula>"Media"</formula>
    </cfRule>
    <cfRule type="cellIs" dxfId="228" priority="351" operator="equal">
      <formula>"Baja"</formula>
    </cfRule>
    <cfRule type="cellIs" dxfId="227" priority="352" operator="equal">
      <formula>"Muy Baja"</formula>
    </cfRule>
  </conditionalFormatting>
  <conditionalFormatting sqref="L22 L28 L34 L40 L46 L52 L58 L64 L10:L17">
    <cfRule type="cellIs" dxfId="226" priority="343" operator="equal">
      <formula>"Catastrófico"</formula>
    </cfRule>
    <cfRule type="cellIs" dxfId="225" priority="344" operator="equal">
      <formula>"Mayor"</formula>
    </cfRule>
    <cfRule type="cellIs" dxfId="224" priority="345" operator="equal">
      <formula>"Moderado"</formula>
    </cfRule>
    <cfRule type="cellIs" dxfId="223" priority="346" operator="equal">
      <formula>"Menor"</formula>
    </cfRule>
    <cfRule type="cellIs" dxfId="222" priority="347" operator="equal">
      <formula>"Leve"</formula>
    </cfRule>
  </conditionalFormatting>
  <conditionalFormatting sqref="N10:N17">
    <cfRule type="cellIs" dxfId="221" priority="339" operator="equal">
      <formula>"Extremo"</formula>
    </cfRule>
    <cfRule type="cellIs" dxfId="220" priority="340" operator="equal">
      <formula>"Alto"</formula>
    </cfRule>
    <cfRule type="cellIs" dxfId="219" priority="341" operator="equal">
      <formula>"Moderado"</formula>
    </cfRule>
    <cfRule type="cellIs" dxfId="218" priority="342" operator="equal">
      <formula>"Bajo"</formula>
    </cfRule>
  </conditionalFormatting>
  <conditionalFormatting sqref="Y10:Y15">
    <cfRule type="cellIs" dxfId="217" priority="334" operator="equal">
      <formula>"Muy Alta"</formula>
    </cfRule>
    <cfRule type="cellIs" dxfId="216" priority="335" operator="equal">
      <formula>"Alta"</formula>
    </cfRule>
    <cfRule type="cellIs" dxfId="215" priority="336" operator="equal">
      <formula>"Media"</formula>
    </cfRule>
    <cfRule type="cellIs" dxfId="214" priority="337" operator="equal">
      <formula>"Baja"</formula>
    </cfRule>
    <cfRule type="cellIs" dxfId="213" priority="338" operator="equal">
      <formula>"Muy Baja"</formula>
    </cfRule>
  </conditionalFormatting>
  <conditionalFormatting sqref="AA10:AA17">
    <cfRule type="cellIs" dxfId="212" priority="329" operator="equal">
      <formula>"Catastrófico"</formula>
    </cfRule>
    <cfRule type="cellIs" dxfId="211" priority="330" operator="equal">
      <formula>"Mayor"</formula>
    </cfRule>
    <cfRule type="cellIs" dxfId="210" priority="331" operator="equal">
      <formula>"Moderado"</formula>
    </cfRule>
    <cfRule type="cellIs" dxfId="209" priority="332" operator="equal">
      <formula>"Menor"</formula>
    </cfRule>
    <cfRule type="cellIs" dxfId="208" priority="333" operator="equal">
      <formula>"Leve"</formula>
    </cfRule>
  </conditionalFormatting>
  <conditionalFormatting sqref="AC10:AC15">
    <cfRule type="cellIs" dxfId="207" priority="325" operator="equal">
      <formula>"Extremo"</formula>
    </cfRule>
    <cfRule type="cellIs" dxfId="206" priority="326" operator="equal">
      <formula>"Alto"</formula>
    </cfRule>
    <cfRule type="cellIs" dxfId="205" priority="327" operator="equal">
      <formula>"Moderado"</formula>
    </cfRule>
    <cfRule type="cellIs" dxfId="204" priority="328" operator="equal">
      <formula>"Bajo"</formula>
    </cfRule>
  </conditionalFormatting>
  <conditionalFormatting sqref="H58">
    <cfRule type="cellIs" dxfId="203" priority="82" operator="equal">
      <formula>"Muy Alta"</formula>
    </cfRule>
    <cfRule type="cellIs" dxfId="202" priority="83" operator="equal">
      <formula>"Alta"</formula>
    </cfRule>
    <cfRule type="cellIs" dxfId="201" priority="84" operator="equal">
      <formula>"Media"</formula>
    </cfRule>
    <cfRule type="cellIs" dxfId="200" priority="85" operator="equal">
      <formula>"Baja"</formula>
    </cfRule>
    <cfRule type="cellIs" dxfId="199" priority="86" operator="equal">
      <formula>"Muy Baja"</formula>
    </cfRule>
  </conditionalFormatting>
  <conditionalFormatting sqref="H22">
    <cfRule type="cellIs" dxfId="198" priority="250" operator="equal">
      <formula>"Muy Alta"</formula>
    </cfRule>
    <cfRule type="cellIs" dxfId="197" priority="251" operator="equal">
      <formula>"Alta"</formula>
    </cfRule>
    <cfRule type="cellIs" dxfId="196" priority="252" operator="equal">
      <formula>"Media"</formula>
    </cfRule>
    <cfRule type="cellIs" dxfId="195" priority="253" operator="equal">
      <formula>"Baja"</formula>
    </cfRule>
    <cfRule type="cellIs" dxfId="194" priority="254" operator="equal">
      <formula>"Muy Baja"</formula>
    </cfRule>
  </conditionalFormatting>
  <conditionalFormatting sqref="N22">
    <cfRule type="cellIs" dxfId="193" priority="241" operator="equal">
      <formula>"Extremo"</formula>
    </cfRule>
    <cfRule type="cellIs" dxfId="192" priority="242" operator="equal">
      <formula>"Alto"</formula>
    </cfRule>
    <cfRule type="cellIs" dxfId="191" priority="243" operator="equal">
      <formula>"Moderado"</formula>
    </cfRule>
    <cfRule type="cellIs" dxfId="190" priority="244" operator="equal">
      <formula>"Bajo"</formula>
    </cfRule>
  </conditionalFormatting>
  <conditionalFormatting sqref="Y22:Y27">
    <cfRule type="cellIs" dxfId="189" priority="236" operator="equal">
      <formula>"Muy Alta"</formula>
    </cfRule>
    <cfRule type="cellIs" dxfId="188" priority="237" operator="equal">
      <formula>"Alta"</formula>
    </cfRule>
    <cfRule type="cellIs" dxfId="187" priority="238" operator="equal">
      <formula>"Media"</formula>
    </cfRule>
    <cfRule type="cellIs" dxfId="186" priority="239" operator="equal">
      <formula>"Baja"</formula>
    </cfRule>
    <cfRule type="cellIs" dxfId="185" priority="240" operator="equal">
      <formula>"Muy Baja"</formula>
    </cfRule>
  </conditionalFormatting>
  <conditionalFormatting sqref="AA22:AA27">
    <cfRule type="cellIs" dxfId="184" priority="231" operator="equal">
      <formula>"Catastrófico"</formula>
    </cfRule>
    <cfRule type="cellIs" dxfId="183" priority="232" operator="equal">
      <formula>"Mayor"</formula>
    </cfRule>
    <cfRule type="cellIs" dxfId="182" priority="233" operator="equal">
      <formula>"Moderado"</formula>
    </cfRule>
    <cfRule type="cellIs" dxfId="181" priority="234" operator="equal">
      <formula>"Menor"</formula>
    </cfRule>
    <cfRule type="cellIs" dxfId="180" priority="235" operator="equal">
      <formula>"Leve"</formula>
    </cfRule>
  </conditionalFormatting>
  <conditionalFormatting sqref="AC22:AC27">
    <cfRule type="cellIs" dxfId="179" priority="227" operator="equal">
      <formula>"Extremo"</formula>
    </cfRule>
    <cfRule type="cellIs" dxfId="178" priority="228" operator="equal">
      <formula>"Alto"</formula>
    </cfRule>
    <cfRule type="cellIs" dxfId="177" priority="229" operator="equal">
      <formula>"Moderado"</formula>
    </cfRule>
    <cfRule type="cellIs" dxfId="176" priority="230" operator="equal">
      <formula>"Bajo"</formula>
    </cfRule>
  </conditionalFormatting>
  <conditionalFormatting sqref="H28">
    <cfRule type="cellIs" dxfId="175" priority="222" operator="equal">
      <formula>"Muy Alta"</formula>
    </cfRule>
    <cfRule type="cellIs" dxfId="174" priority="223" operator="equal">
      <formula>"Alta"</formula>
    </cfRule>
    <cfRule type="cellIs" dxfId="173" priority="224" operator="equal">
      <formula>"Media"</formula>
    </cfRule>
    <cfRule type="cellIs" dxfId="172" priority="225" operator="equal">
      <formula>"Baja"</formula>
    </cfRule>
    <cfRule type="cellIs" dxfId="171" priority="226" operator="equal">
      <formula>"Muy Baja"</formula>
    </cfRule>
  </conditionalFormatting>
  <conditionalFormatting sqref="N28">
    <cfRule type="cellIs" dxfId="170" priority="213" operator="equal">
      <formula>"Extremo"</formula>
    </cfRule>
    <cfRule type="cellIs" dxfId="169" priority="214" operator="equal">
      <formula>"Alto"</formula>
    </cfRule>
    <cfRule type="cellIs" dxfId="168" priority="215" operator="equal">
      <formula>"Moderado"</formula>
    </cfRule>
    <cfRule type="cellIs" dxfId="167" priority="216" operator="equal">
      <formula>"Bajo"</formula>
    </cfRule>
  </conditionalFormatting>
  <conditionalFormatting sqref="Y28:Y33">
    <cfRule type="cellIs" dxfId="166" priority="208" operator="equal">
      <formula>"Muy Alta"</formula>
    </cfRule>
    <cfRule type="cellIs" dxfId="165" priority="209" operator="equal">
      <formula>"Alta"</formula>
    </cfRule>
    <cfRule type="cellIs" dxfId="164" priority="210" operator="equal">
      <formula>"Media"</formula>
    </cfRule>
    <cfRule type="cellIs" dxfId="163" priority="211" operator="equal">
      <formula>"Baja"</formula>
    </cfRule>
    <cfRule type="cellIs" dxfId="162" priority="212" operator="equal">
      <formula>"Muy Baja"</formula>
    </cfRule>
  </conditionalFormatting>
  <conditionalFormatting sqref="AA28:AA33">
    <cfRule type="cellIs" dxfId="161" priority="203" operator="equal">
      <formula>"Catastrófico"</formula>
    </cfRule>
    <cfRule type="cellIs" dxfId="160" priority="204" operator="equal">
      <formula>"Mayor"</formula>
    </cfRule>
    <cfRule type="cellIs" dxfId="159" priority="205" operator="equal">
      <formula>"Moderado"</formula>
    </cfRule>
    <cfRule type="cellIs" dxfId="158" priority="206" operator="equal">
      <formula>"Menor"</formula>
    </cfRule>
    <cfRule type="cellIs" dxfId="157" priority="207" operator="equal">
      <formula>"Leve"</formula>
    </cfRule>
  </conditionalFormatting>
  <conditionalFormatting sqref="AC28:AC33">
    <cfRule type="cellIs" dxfId="156" priority="199" operator="equal">
      <formula>"Extremo"</formula>
    </cfRule>
    <cfRule type="cellIs" dxfId="155" priority="200" operator="equal">
      <formula>"Alto"</formula>
    </cfRule>
    <cfRule type="cellIs" dxfId="154" priority="201" operator="equal">
      <formula>"Moderado"</formula>
    </cfRule>
    <cfRule type="cellIs" dxfId="153" priority="202" operator="equal">
      <formula>"Bajo"</formula>
    </cfRule>
  </conditionalFormatting>
  <conditionalFormatting sqref="H34">
    <cfRule type="cellIs" dxfId="152" priority="194" operator="equal">
      <formula>"Muy Alta"</formula>
    </cfRule>
    <cfRule type="cellIs" dxfId="151" priority="195" operator="equal">
      <formula>"Alta"</formula>
    </cfRule>
    <cfRule type="cellIs" dxfId="150" priority="196" operator="equal">
      <formula>"Media"</formula>
    </cfRule>
    <cfRule type="cellIs" dxfId="149" priority="197" operator="equal">
      <formula>"Baja"</formula>
    </cfRule>
    <cfRule type="cellIs" dxfId="148" priority="198" operator="equal">
      <formula>"Muy Baja"</formula>
    </cfRule>
  </conditionalFormatting>
  <conditionalFormatting sqref="N34">
    <cfRule type="cellIs" dxfId="147" priority="185" operator="equal">
      <formula>"Extremo"</formula>
    </cfRule>
    <cfRule type="cellIs" dxfId="146" priority="186" operator="equal">
      <formula>"Alto"</formula>
    </cfRule>
    <cfRule type="cellIs" dxfId="145" priority="187" operator="equal">
      <formula>"Moderado"</formula>
    </cfRule>
    <cfRule type="cellIs" dxfId="144" priority="188" operator="equal">
      <formula>"Bajo"</formula>
    </cfRule>
  </conditionalFormatting>
  <conditionalFormatting sqref="Y34:Y39">
    <cfRule type="cellIs" dxfId="143" priority="180" operator="equal">
      <formula>"Muy Alta"</formula>
    </cfRule>
    <cfRule type="cellIs" dxfId="142" priority="181" operator="equal">
      <formula>"Alta"</formula>
    </cfRule>
    <cfRule type="cellIs" dxfId="141" priority="182" operator="equal">
      <formula>"Media"</formula>
    </cfRule>
    <cfRule type="cellIs" dxfId="140" priority="183" operator="equal">
      <formula>"Baja"</formula>
    </cfRule>
    <cfRule type="cellIs" dxfId="139" priority="184" operator="equal">
      <formula>"Muy Baja"</formula>
    </cfRule>
  </conditionalFormatting>
  <conditionalFormatting sqref="AA34:AA39">
    <cfRule type="cellIs" dxfId="138" priority="175" operator="equal">
      <formula>"Catastrófico"</formula>
    </cfRule>
    <cfRule type="cellIs" dxfId="137" priority="176" operator="equal">
      <formula>"Mayor"</formula>
    </cfRule>
    <cfRule type="cellIs" dxfId="136" priority="177" operator="equal">
      <formula>"Moderado"</formula>
    </cfRule>
    <cfRule type="cellIs" dxfId="135" priority="178" operator="equal">
      <formula>"Menor"</formula>
    </cfRule>
    <cfRule type="cellIs" dxfId="134" priority="179" operator="equal">
      <formula>"Leve"</formula>
    </cfRule>
  </conditionalFormatting>
  <conditionalFormatting sqref="AC34:AC39">
    <cfRule type="cellIs" dxfId="133" priority="171" operator="equal">
      <formula>"Extremo"</formula>
    </cfRule>
    <cfRule type="cellIs" dxfId="132" priority="172" operator="equal">
      <formula>"Alto"</formula>
    </cfRule>
    <cfRule type="cellIs" dxfId="131" priority="173" operator="equal">
      <formula>"Moderado"</formula>
    </cfRule>
    <cfRule type="cellIs" dxfId="130" priority="174" operator="equal">
      <formula>"Bajo"</formula>
    </cfRule>
  </conditionalFormatting>
  <conditionalFormatting sqref="H40">
    <cfRule type="cellIs" dxfId="129" priority="166" operator="equal">
      <formula>"Muy Alta"</formula>
    </cfRule>
    <cfRule type="cellIs" dxfId="128" priority="167" operator="equal">
      <formula>"Alta"</formula>
    </cfRule>
    <cfRule type="cellIs" dxfId="127" priority="168" operator="equal">
      <formula>"Media"</formula>
    </cfRule>
    <cfRule type="cellIs" dxfId="126" priority="169" operator="equal">
      <formula>"Baja"</formula>
    </cfRule>
    <cfRule type="cellIs" dxfId="125" priority="170" operator="equal">
      <formula>"Muy Baja"</formula>
    </cfRule>
  </conditionalFormatting>
  <conditionalFormatting sqref="N40">
    <cfRule type="cellIs" dxfId="124" priority="157" operator="equal">
      <formula>"Extremo"</formula>
    </cfRule>
    <cfRule type="cellIs" dxfId="123" priority="158" operator="equal">
      <formula>"Alto"</formula>
    </cfRule>
    <cfRule type="cellIs" dxfId="122" priority="159" operator="equal">
      <formula>"Moderado"</formula>
    </cfRule>
    <cfRule type="cellIs" dxfId="121" priority="160" operator="equal">
      <formula>"Bajo"</formula>
    </cfRule>
  </conditionalFormatting>
  <conditionalFormatting sqref="Y40:Y45">
    <cfRule type="cellIs" dxfId="120" priority="152" operator="equal">
      <formula>"Muy Alta"</formula>
    </cfRule>
    <cfRule type="cellIs" dxfId="119" priority="153" operator="equal">
      <formula>"Alta"</formula>
    </cfRule>
    <cfRule type="cellIs" dxfId="118" priority="154" operator="equal">
      <formula>"Media"</formula>
    </cfRule>
    <cfRule type="cellIs" dxfId="117" priority="155" operator="equal">
      <formula>"Baja"</formula>
    </cfRule>
    <cfRule type="cellIs" dxfId="116" priority="156" operator="equal">
      <formula>"Muy Baja"</formula>
    </cfRule>
  </conditionalFormatting>
  <conditionalFormatting sqref="AA40:AA45">
    <cfRule type="cellIs" dxfId="115" priority="147" operator="equal">
      <formula>"Catastrófico"</formula>
    </cfRule>
    <cfRule type="cellIs" dxfId="114" priority="148" operator="equal">
      <formula>"Mayor"</formula>
    </cfRule>
    <cfRule type="cellIs" dxfId="113" priority="149" operator="equal">
      <formula>"Moderado"</formula>
    </cfRule>
    <cfRule type="cellIs" dxfId="112" priority="150" operator="equal">
      <formula>"Menor"</formula>
    </cfRule>
    <cfRule type="cellIs" dxfId="111" priority="151" operator="equal">
      <formula>"Leve"</formula>
    </cfRule>
  </conditionalFormatting>
  <conditionalFormatting sqref="AC40:AC45">
    <cfRule type="cellIs" dxfId="110" priority="143" operator="equal">
      <formula>"Extremo"</formula>
    </cfRule>
    <cfRule type="cellIs" dxfId="109" priority="144" operator="equal">
      <formula>"Alto"</formula>
    </cfRule>
    <cfRule type="cellIs" dxfId="108" priority="145" operator="equal">
      <formula>"Moderado"</formula>
    </cfRule>
    <cfRule type="cellIs" dxfId="107" priority="146" operator="equal">
      <formula>"Bajo"</formula>
    </cfRule>
  </conditionalFormatting>
  <conditionalFormatting sqref="H46">
    <cfRule type="cellIs" dxfId="106" priority="138" operator="equal">
      <formula>"Muy Alta"</formula>
    </cfRule>
    <cfRule type="cellIs" dxfId="105" priority="139" operator="equal">
      <formula>"Alta"</formula>
    </cfRule>
    <cfRule type="cellIs" dxfId="104" priority="140" operator="equal">
      <formula>"Media"</formula>
    </cfRule>
    <cfRule type="cellIs" dxfId="103" priority="141" operator="equal">
      <formula>"Baja"</formula>
    </cfRule>
    <cfRule type="cellIs" dxfId="102" priority="142" operator="equal">
      <formula>"Muy Baja"</formula>
    </cfRule>
  </conditionalFormatting>
  <conditionalFormatting sqref="N46">
    <cfRule type="cellIs" dxfId="101" priority="129" operator="equal">
      <formula>"Extremo"</formula>
    </cfRule>
    <cfRule type="cellIs" dxfId="100" priority="130" operator="equal">
      <formula>"Alto"</formula>
    </cfRule>
    <cfRule type="cellIs" dxfId="99" priority="131" operator="equal">
      <formula>"Moderado"</formula>
    </cfRule>
    <cfRule type="cellIs" dxfId="98" priority="132" operator="equal">
      <formula>"Bajo"</formula>
    </cfRule>
  </conditionalFormatting>
  <conditionalFormatting sqref="Y46:Y51">
    <cfRule type="cellIs" dxfId="97" priority="124" operator="equal">
      <formula>"Muy Alta"</formula>
    </cfRule>
    <cfRule type="cellIs" dxfId="96" priority="125" operator="equal">
      <formula>"Alta"</formula>
    </cfRule>
    <cfRule type="cellIs" dxfId="95" priority="126" operator="equal">
      <formula>"Media"</formula>
    </cfRule>
    <cfRule type="cellIs" dxfId="94" priority="127" operator="equal">
      <formula>"Baja"</formula>
    </cfRule>
    <cfRule type="cellIs" dxfId="93" priority="128" operator="equal">
      <formula>"Muy Baja"</formula>
    </cfRule>
  </conditionalFormatting>
  <conditionalFormatting sqref="AA46:AA51">
    <cfRule type="cellIs" dxfId="92" priority="119" operator="equal">
      <formula>"Catastrófico"</formula>
    </cfRule>
    <cfRule type="cellIs" dxfId="91" priority="120" operator="equal">
      <formula>"Mayor"</formula>
    </cfRule>
    <cfRule type="cellIs" dxfId="90" priority="121" operator="equal">
      <formula>"Moderado"</formula>
    </cfRule>
    <cfRule type="cellIs" dxfId="89" priority="122" operator="equal">
      <formula>"Menor"</formula>
    </cfRule>
    <cfRule type="cellIs" dxfId="88" priority="123" operator="equal">
      <formula>"Leve"</formula>
    </cfRule>
  </conditionalFormatting>
  <conditionalFormatting sqref="AC46:AC51">
    <cfRule type="cellIs" dxfId="87" priority="115" operator="equal">
      <formula>"Extremo"</formula>
    </cfRule>
    <cfRule type="cellIs" dxfId="86" priority="116" operator="equal">
      <formula>"Alto"</formula>
    </cfRule>
    <cfRule type="cellIs" dxfId="85" priority="117" operator="equal">
      <formula>"Moderado"</formula>
    </cfRule>
    <cfRule type="cellIs" dxfId="84" priority="118" operator="equal">
      <formula>"Bajo"</formula>
    </cfRule>
  </conditionalFormatting>
  <conditionalFormatting sqref="H52">
    <cfRule type="cellIs" dxfId="83" priority="110" operator="equal">
      <formula>"Muy Alta"</formula>
    </cfRule>
    <cfRule type="cellIs" dxfId="82" priority="111" operator="equal">
      <formula>"Alta"</formula>
    </cfRule>
    <cfRule type="cellIs" dxfId="81" priority="112" operator="equal">
      <formula>"Media"</formula>
    </cfRule>
    <cfRule type="cellIs" dxfId="80" priority="113" operator="equal">
      <formula>"Baja"</formula>
    </cfRule>
    <cfRule type="cellIs" dxfId="79" priority="114" operator="equal">
      <formula>"Muy Baja"</formula>
    </cfRule>
  </conditionalFormatting>
  <conditionalFormatting sqref="N52">
    <cfRule type="cellIs" dxfId="78" priority="101" operator="equal">
      <formula>"Extremo"</formula>
    </cfRule>
    <cfRule type="cellIs" dxfId="77" priority="102" operator="equal">
      <formula>"Alto"</formula>
    </cfRule>
    <cfRule type="cellIs" dxfId="76" priority="103" operator="equal">
      <formula>"Moderado"</formula>
    </cfRule>
    <cfRule type="cellIs" dxfId="75" priority="104" operator="equal">
      <formula>"Bajo"</formula>
    </cfRule>
  </conditionalFormatting>
  <conditionalFormatting sqref="Y52:Y57">
    <cfRule type="cellIs" dxfId="74" priority="96" operator="equal">
      <formula>"Muy Alta"</formula>
    </cfRule>
    <cfRule type="cellIs" dxfId="73" priority="97" operator="equal">
      <formula>"Alta"</formula>
    </cfRule>
    <cfRule type="cellIs" dxfId="72" priority="98" operator="equal">
      <formula>"Media"</formula>
    </cfRule>
    <cfRule type="cellIs" dxfId="71" priority="99" operator="equal">
      <formula>"Baja"</formula>
    </cfRule>
    <cfRule type="cellIs" dxfId="70" priority="100" operator="equal">
      <formula>"Muy Baja"</formula>
    </cfRule>
  </conditionalFormatting>
  <conditionalFormatting sqref="AA52:AA57">
    <cfRule type="cellIs" dxfId="69" priority="91" operator="equal">
      <formula>"Catastrófico"</formula>
    </cfRule>
    <cfRule type="cellIs" dxfId="68" priority="92" operator="equal">
      <formula>"Mayor"</formula>
    </cfRule>
    <cfRule type="cellIs" dxfId="67" priority="93" operator="equal">
      <formula>"Moderado"</formula>
    </cfRule>
    <cfRule type="cellIs" dxfId="66" priority="94" operator="equal">
      <formula>"Menor"</formula>
    </cfRule>
    <cfRule type="cellIs" dxfId="65" priority="95" operator="equal">
      <formula>"Leve"</formula>
    </cfRule>
  </conditionalFormatting>
  <conditionalFormatting sqref="AC52:AC57">
    <cfRule type="cellIs" dxfId="64" priority="87" operator="equal">
      <formula>"Extremo"</formula>
    </cfRule>
    <cfRule type="cellIs" dxfId="63" priority="88" operator="equal">
      <formula>"Alto"</formula>
    </cfRule>
    <cfRule type="cellIs" dxfId="62" priority="89" operator="equal">
      <formula>"Moderado"</formula>
    </cfRule>
    <cfRule type="cellIs" dxfId="61" priority="90" operator="equal">
      <formula>"Bajo"</formula>
    </cfRule>
  </conditionalFormatting>
  <conditionalFormatting sqref="N58">
    <cfRule type="cellIs" dxfId="60" priority="73" operator="equal">
      <formula>"Extremo"</formula>
    </cfRule>
    <cfRule type="cellIs" dxfId="59" priority="74" operator="equal">
      <formula>"Alto"</formula>
    </cfRule>
    <cfRule type="cellIs" dxfId="58" priority="75" operator="equal">
      <formula>"Moderado"</formula>
    </cfRule>
    <cfRule type="cellIs" dxfId="57" priority="76" operator="equal">
      <formula>"Bajo"</formula>
    </cfRule>
  </conditionalFormatting>
  <conditionalFormatting sqref="Y58:Y63">
    <cfRule type="cellIs" dxfId="56" priority="68" operator="equal">
      <formula>"Muy Alta"</formula>
    </cfRule>
    <cfRule type="cellIs" dxfId="55" priority="69" operator="equal">
      <formula>"Alta"</formula>
    </cfRule>
    <cfRule type="cellIs" dxfId="54" priority="70" operator="equal">
      <formula>"Media"</formula>
    </cfRule>
    <cfRule type="cellIs" dxfId="53" priority="71" operator="equal">
      <formula>"Baja"</formula>
    </cfRule>
    <cfRule type="cellIs" dxfId="52" priority="72" operator="equal">
      <formula>"Muy Baja"</formula>
    </cfRule>
  </conditionalFormatting>
  <conditionalFormatting sqref="AA58:AA63">
    <cfRule type="cellIs" dxfId="51" priority="63" operator="equal">
      <formula>"Catastrófico"</formula>
    </cfRule>
    <cfRule type="cellIs" dxfId="50" priority="64" operator="equal">
      <formula>"Mayor"</formula>
    </cfRule>
    <cfRule type="cellIs" dxfId="49" priority="65" operator="equal">
      <formula>"Moderado"</formula>
    </cfRule>
    <cfRule type="cellIs" dxfId="48" priority="66" operator="equal">
      <formula>"Menor"</formula>
    </cfRule>
    <cfRule type="cellIs" dxfId="47" priority="67" operator="equal">
      <formula>"Leve"</formula>
    </cfRule>
  </conditionalFormatting>
  <conditionalFormatting sqref="AC58:AC63">
    <cfRule type="cellIs" dxfId="46" priority="59" operator="equal">
      <formula>"Extremo"</formula>
    </cfRule>
    <cfRule type="cellIs" dxfId="45" priority="60" operator="equal">
      <formula>"Alto"</formula>
    </cfRule>
    <cfRule type="cellIs" dxfId="44" priority="61" operator="equal">
      <formula>"Moderado"</formula>
    </cfRule>
    <cfRule type="cellIs" dxfId="43" priority="62" operator="equal">
      <formula>"Bajo"</formula>
    </cfRule>
  </conditionalFormatting>
  <conditionalFormatting sqref="H64">
    <cfRule type="cellIs" dxfId="42" priority="54" operator="equal">
      <formula>"Muy Alta"</formula>
    </cfRule>
    <cfRule type="cellIs" dxfId="41" priority="55" operator="equal">
      <formula>"Alta"</formula>
    </cfRule>
    <cfRule type="cellIs" dxfId="40" priority="56" operator="equal">
      <formula>"Media"</formula>
    </cfRule>
    <cfRule type="cellIs" dxfId="39" priority="57" operator="equal">
      <formula>"Baja"</formula>
    </cfRule>
    <cfRule type="cellIs" dxfId="38" priority="58" operator="equal">
      <formula>"Muy Baja"</formula>
    </cfRule>
  </conditionalFormatting>
  <conditionalFormatting sqref="N64">
    <cfRule type="cellIs" dxfId="37" priority="45" operator="equal">
      <formula>"Extremo"</formula>
    </cfRule>
    <cfRule type="cellIs" dxfId="36" priority="46" operator="equal">
      <formula>"Alto"</formula>
    </cfRule>
    <cfRule type="cellIs" dxfId="35" priority="47" operator="equal">
      <formula>"Moderado"</formula>
    </cfRule>
    <cfRule type="cellIs" dxfId="34" priority="48" operator="equal">
      <formula>"Bajo"</formula>
    </cfRule>
  </conditionalFormatting>
  <conditionalFormatting sqref="Y64:Y69">
    <cfRule type="cellIs" dxfId="33" priority="40" operator="equal">
      <formula>"Muy Alta"</formula>
    </cfRule>
    <cfRule type="cellIs" dxfId="32" priority="41" operator="equal">
      <formula>"Alta"</formula>
    </cfRule>
    <cfRule type="cellIs" dxfId="31" priority="42" operator="equal">
      <formula>"Media"</formula>
    </cfRule>
    <cfRule type="cellIs" dxfId="30" priority="43" operator="equal">
      <formula>"Baja"</formula>
    </cfRule>
    <cfRule type="cellIs" dxfId="29" priority="44" operator="equal">
      <formula>"Muy Baja"</formula>
    </cfRule>
  </conditionalFormatting>
  <conditionalFormatting sqref="AA64:AA69">
    <cfRule type="cellIs" dxfId="28" priority="35" operator="equal">
      <formula>"Catastrófico"</formula>
    </cfRule>
    <cfRule type="cellIs" dxfId="27" priority="36" operator="equal">
      <formula>"Mayor"</formula>
    </cfRule>
    <cfRule type="cellIs" dxfId="26" priority="37" operator="equal">
      <formula>"Moderado"</formula>
    </cfRule>
    <cfRule type="cellIs" dxfId="25" priority="38" operator="equal">
      <formula>"Menor"</formula>
    </cfRule>
    <cfRule type="cellIs" dxfId="24" priority="39" operator="equal">
      <formula>"Leve"</formula>
    </cfRule>
  </conditionalFormatting>
  <conditionalFormatting sqref="AC64:AC69">
    <cfRule type="cellIs" dxfId="23" priority="31" operator="equal">
      <formula>"Extremo"</formula>
    </cfRule>
    <cfRule type="cellIs" dxfId="22" priority="32" operator="equal">
      <formula>"Alto"</formula>
    </cfRule>
    <cfRule type="cellIs" dxfId="21" priority="33" operator="equal">
      <formula>"Moderado"</formula>
    </cfRule>
    <cfRule type="cellIs" dxfId="20" priority="34" operator="equal">
      <formula>"Bajo"</formula>
    </cfRule>
  </conditionalFormatting>
  <conditionalFormatting sqref="K22:K69 K10:K16">
    <cfRule type="containsText" dxfId="19" priority="30" operator="containsText" text="❌">
      <formula>NOT(ISERROR(SEARCH("❌",K10)))</formula>
    </cfRule>
  </conditionalFormatting>
  <conditionalFormatting sqref="Y16:Y21">
    <cfRule type="cellIs" dxfId="18" priority="11" operator="equal">
      <formula>"Muy Alta"</formula>
    </cfRule>
    <cfRule type="cellIs" dxfId="17" priority="12" operator="equal">
      <formula>"Alta"</formula>
    </cfRule>
    <cfRule type="cellIs" dxfId="16" priority="13" operator="equal">
      <formula>"Media"</formula>
    </cfRule>
    <cfRule type="cellIs" dxfId="15" priority="14" operator="equal">
      <formula>"Baja"</formula>
    </cfRule>
    <cfRule type="cellIs" dxfId="14" priority="15" operator="equal">
      <formula>"Muy Baja"</formula>
    </cfRule>
  </conditionalFormatting>
  <conditionalFormatting sqref="AA18:AA21">
    <cfRule type="cellIs" dxfId="13" priority="6" operator="equal">
      <formula>"Catastrófico"</formula>
    </cfRule>
    <cfRule type="cellIs" dxfId="12" priority="7" operator="equal">
      <formula>"Mayor"</formula>
    </cfRule>
    <cfRule type="cellIs" dxfId="11" priority="8" operator="equal">
      <formula>"Moderado"</formula>
    </cfRule>
    <cfRule type="cellIs" dxfId="10" priority="9" operator="equal">
      <formula>"Menor"</formula>
    </cfRule>
    <cfRule type="cellIs" dxfId="9" priority="10" operator="equal">
      <formula>"Leve"</formula>
    </cfRule>
  </conditionalFormatting>
  <conditionalFormatting sqref="AC16:AC21">
    <cfRule type="cellIs" dxfId="8" priority="2" operator="equal">
      <formula>"Extremo"</formula>
    </cfRule>
    <cfRule type="cellIs" dxfId="7" priority="3" operator="equal">
      <formula>"Alto"</formula>
    </cfRule>
    <cfRule type="cellIs" dxfId="6" priority="4" operator="equal">
      <formula>"Moderado"</formula>
    </cfRule>
    <cfRule type="cellIs" dxfId="5" priority="5" operator="equal">
      <formula>"Bajo"</formula>
    </cfRule>
  </conditionalFormatting>
  <conditionalFormatting sqref="K17:K21">
    <cfRule type="containsText" dxfId="4" priority="1" operator="containsText" text="❌">
      <formula>NOT(ISERROR(SEARCH("❌",K17)))</formula>
    </cfRule>
  </conditionalFormatting>
  <dataValidations count="2">
    <dataValidation showInputMessage="1" showErrorMessage="1" error="Recuerde que las acciones se generan bajo la medida de mitigar el riesgo" sqref="AE24 AE18"/>
    <dataValidation allowBlank="1" showInputMessage="1" showErrorMessage="1" error="Recuerde que las acciones se generan bajo la medida de mitigar el riesgo" sqref="AH10 AH17 AH22"/>
  </dataValidations>
  <pageMargins left="0.7" right="0.7" top="0.75" bottom="0.75" header="0.3" footer="0.3"/>
  <pageSetup scale="14" orientation="portrait" r:id="rId1"/>
  <colBreaks count="1" manualBreakCount="1">
    <brk id="35" max="71" man="1"/>
  </colBreaks>
  <drawing r:id="rId2"/>
  <legacyDrawing r:id="rId3"/>
  <extLst>
    <ext xmlns:x14="http://schemas.microsoft.com/office/spreadsheetml/2009/9/main" uri="{CCE6A557-97BC-4b89-ADB6-D9C93CAAB3DF}">
      <x14:dataValidations xmlns:xm="http://schemas.microsoft.com/office/excel/2006/main" count="15">
        <x14:dataValidation type="list" allowBlank="1" showInputMessage="1" showErrorMessage="1">
          <x14:formula1>
            <xm:f>'Tabla Valoración controles'!$D$4:$D$6</xm:f>
          </x14:formula1>
          <xm:sqref>R10:R69</xm:sqref>
        </x14:dataValidation>
        <x14:dataValidation type="list" allowBlank="1" showInputMessage="1" showErrorMessage="1">
          <x14:formula1>
            <xm:f>'Tabla Valoración controles'!$D$7:$D$8</xm:f>
          </x14:formula1>
          <xm:sqref>S10:S69</xm:sqref>
        </x14:dataValidation>
        <x14:dataValidation type="list" allowBlank="1" showInputMessage="1" showErrorMessage="1">
          <x14:formula1>
            <xm:f>'Tabla Valoración controles'!$D$9:$D$10</xm:f>
          </x14:formula1>
          <xm:sqref>U10:U69</xm:sqref>
        </x14:dataValidation>
        <x14:dataValidation type="list" allowBlank="1" showInputMessage="1" showErrorMessage="1">
          <x14:formula1>
            <xm:f>'Tabla Valoración controles'!$D$11:$D$12</xm:f>
          </x14:formula1>
          <xm:sqref>V10:V69</xm:sqref>
        </x14:dataValidation>
        <x14:dataValidation type="list" allowBlank="1" showInputMessage="1" showErrorMessage="1">
          <x14:formula1>
            <xm:f>'Opciones Tratamiento'!$B$9:$B$10</xm:f>
          </x14:formula1>
          <xm:sqref>AI67:AI68 AI64:AI65 AI61:AI62 AI34:AI35 AI10:AI20 AI28:AI32 AI37:AI38 AI40:AI41 AI43:AI44 AI46:AI47 AI49:AI50 AI52:AI53 AI55:AI56 AI58:AI59 AI22:AI26</xm:sqref>
        </x14:dataValidation>
        <x14:dataValidation type="list" allowBlank="1" showInputMessage="1" showErrorMessage="1">
          <x14:formula1>
            <xm:f>'Tabla Valoración controles'!$D$13:$D$14</xm:f>
          </x14:formula1>
          <xm:sqref>W10:W69</xm:sqref>
        </x14:dataValidation>
        <x14:dataValidation type="list" allowBlank="1" showInputMessage="1" showErrorMessage="1">
          <x14:formula1>
            <xm:f>'Opciones Tratamiento'!$B$13:$B$19</xm:f>
          </x14:formula1>
          <xm:sqref>F10:F69</xm:sqref>
        </x14:dataValidation>
        <x14:dataValidation type="list" allowBlank="1" showInputMessage="1" showErrorMessage="1">
          <x14:formula1>
            <xm:f>'Opciones Tratamiento'!$E$2:$E$4</xm:f>
          </x14:formula1>
          <xm:sqref>B10:B22 B28:B69</xm:sqref>
        </x14:dataValidation>
        <x14:dataValidation type="list" allowBlank="1" showInputMessage="1" showErrorMessage="1">
          <x14:formula1>
            <xm:f>'Opciones Tratamiento'!$B$2:$B$5</xm:f>
          </x14:formula1>
          <xm:sqref>AD10:AD69</xm:sqref>
        </x14:dataValidation>
        <x14:dataValidation type="list" allowBlank="1" showInputMessage="1" showErrorMessage="1">
          <x14:formula1>
            <xm:f>'Tabla Impacto'!$F$210:$F$221</xm:f>
          </x14:formula1>
          <xm:sqref>J10:J69</xm:sqref>
        </x14:dataValidation>
        <x14:dataValidation type="custom" allowBlank="1" showInputMessage="1" showErrorMessage="1" error="Recuerde que las acciones se generan bajo la medida de mitigar el riesgo">
          <x14:formula1>
            <xm:f>IF(OR(AD10='Opciones Tratamiento'!$B$2,AD10='Opciones Tratamiento'!$B$3,AD10='Opciones Tratamiento'!$B$4),ISBLANK(AD10),ISTEXT(AD10))</xm:f>
          </x14:formula1>
          <xm:sqref>AE10 AE33 AE35:AE69 AE28 AE16:AE17 AE22:AE23 AH11:AH16 AG10:AG69 AH18:AH21 AH23:AH69</xm:sqref>
        </x14:dataValidation>
        <x14:dataValidation type="custom" allowBlank="1" showInputMessage="1" showErrorMessage="1" error="Recuerde que las acciones se generan bajo la medida de mitigar el riesgo">
          <x14:formula1>
            <xm:f>IF(OR(AD32='Opciones Tratamiento'!$B$2,AD32='Opciones Tratamiento'!$B$3,AD32='Opciones Tratamiento'!$B$4),ISBLANK(AD32),ISTEXT(AD32))</xm:f>
          </x14:formula1>
          <xm:sqref>AF32:AF33 AF35:AF69</xm:sqref>
        </x14:dataValidation>
        <x14:dataValidation type="custom" allowBlank="1" showInputMessage="1" showErrorMessage="1" error="Recuerde que las acciones se generan bajo la medida de mitigar el riesgo">
          <x14:formula1>
            <xm:f>IF(OR(AB19='Opciones Tratamiento'!$B$2,AB19='Opciones Tratamiento'!$B$3,AB19='Opciones Tratamiento'!$B$4),ISBLANK(AB19),ISTEXT(AB19))</xm:f>
          </x14:formula1>
          <xm:sqref>AE25:AE27 AE19:AE21</xm:sqref>
        </x14:dataValidation>
        <x14:dataValidation type="custom" allowBlank="1" showInputMessage="1" showErrorMessage="1" error="Recuerde que las acciones se generan bajo la medida de mitigar el riesgo">
          <x14:formula1>
            <xm:f>IF(OR(AA19='Opciones Tratamiento'!$B$2,AA19='Opciones Tratamiento'!$B$3,AA19='Opciones Tratamiento'!$B$4),ISBLANK(AA19),ISTEXT(AA19))</xm:f>
          </x14:formula1>
          <xm:sqref>AF25:AF27 AF29:AF31 AE29:AE32 AF19:AF21 AF23</xm:sqref>
        </x14:dataValidation>
        <x14:dataValidation type="custom" showInputMessage="1" showErrorMessage="1" error="Recuerde que las acciones se generan bajo la medida de mitigar el riesgo">
          <x14:formula1>
            <xm:f>IF(OR(AC24='Opciones Tratamiento'!$B$2,AC24='Opciones Tratamiento'!$B$3,AC24='Opciones Tratamiento'!$B$4),ISBLANK(AC24),ISTEXT(AC24))</xm:f>
          </x14:formula1>
          <xm:sqref>AF24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topLeftCell="A10" zoomScale="50" zoomScaleNormal="50" workbookViewId="0">
      <selection activeCell="Z30" sqref="Z30:AA31"/>
    </sheetView>
  </sheetViews>
  <sheetFormatPr baseColWidth="10" defaultRowHeight="14.5" x14ac:dyDescent="0.35"/>
  <cols>
    <col min="2" max="39" width="5.7265625" customWidth="1"/>
    <col min="41" max="46" width="5.7265625" customWidth="1"/>
  </cols>
  <sheetData>
    <row r="1" spans="1:99"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row>
    <row r="2" spans="1:99" ht="18" customHeight="1" x14ac:dyDescent="0.35">
      <c r="A2" s="70"/>
      <c r="B2" s="597" t="s">
        <v>156</v>
      </c>
      <c r="C2" s="597"/>
      <c r="D2" s="597"/>
      <c r="E2" s="597"/>
      <c r="F2" s="597"/>
      <c r="G2" s="597"/>
      <c r="H2" s="597"/>
      <c r="I2" s="597"/>
      <c r="J2" s="635" t="s">
        <v>2</v>
      </c>
      <c r="K2" s="635"/>
      <c r="L2" s="635"/>
      <c r="M2" s="635"/>
      <c r="N2" s="635"/>
      <c r="O2" s="635"/>
      <c r="P2" s="635"/>
      <c r="Q2" s="635"/>
      <c r="R2" s="635"/>
      <c r="S2" s="635"/>
      <c r="T2" s="635"/>
      <c r="U2" s="635"/>
      <c r="V2" s="635"/>
      <c r="W2" s="635"/>
      <c r="X2" s="635"/>
      <c r="Y2" s="635"/>
      <c r="Z2" s="635"/>
      <c r="AA2" s="635"/>
      <c r="AB2" s="635"/>
      <c r="AC2" s="635"/>
      <c r="AD2" s="635"/>
      <c r="AE2" s="635"/>
      <c r="AF2" s="635"/>
      <c r="AG2" s="635"/>
      <c r="AH2" s="635"/>
      <c r="AI2" s="635"/>
      <c r="AJ2" s="635"/>
      <c r="AK2" s="635"/>
      <c r="AL2" s="635"/>
      <c r="AM2" s="635"/>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row>
    <row r="3" spans="1:99" ht="18.75" customHeight="1" x14ac:dyDescent="0.35">
      <c r="A3" s="70"/>
      <c r="B3" s="597"/>
      <c r="C3" s="597"/>
      <c r="D3" s="597"/>
      <c r="E3" s="597"/>
      <c r="F3" s="597"/>
      <c r="G3" s="597"/>
      <c r="H3" s="597"/>
      <c r="I3" s="597"/>
      <c r="J3" s="635"/>
      <c r="K3" s="635"/>
      <c r="L3" s="635"/>
      <c r="M3" s="635"/>
      <c r="N3" s="635"/>
      <c r="O3" s="635"/>
      <c r="P3" s="635"/>
      <c r="Q3" s="635"/>
      <c r="R3" s="635"/>
      <c r="S3" s="635"/>
      <c r="T3" s="635"/>
      <c r="U3" s="635"/>
      <c r="V3" s="635"/>
      <c r="W3" s="635"/>
      <c r="X3" s="635"/>
      <c r="Y3" s="635"/>
      <c r="Z3" s="635"/>
      <c r="AA3" s="635"/>
      <c r="AB3" s="635"/>
      <c r="AC3" s="635"/>
      <c r="AD3" s="635"/>
      <c r="AE3" s="635"/>
      <c r="AF3" s="635"/>
      <c r="AG3" s="635"/>
      <c r="AH3" s="635"/>
      <c r="AI3" s="635"/>
      <c r="AJ3" s="635"/>
      <c r="AK3" s="635"/>
      <c r="AL3" s="635"/>
      <c r="AM3" s="635"/>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row>
    <row r="4" spans="1:99" ht="15" customHeight="1" x14ac:dyDescent="0.35">
      <c r="A4" s="70"/>
      <c r="B4" s="597"/>
      <c r="C4" s="597"/>
      <c r="D4" s="597"/>
      <c r="E4" s="597"/>
      <c r="F4" s="597"/>
      <c r="G4" s="597"/>
      <c r="H4" s="597"/>
      <c r="I4" s="597"/>
      <c r="J4" s="635"/>
      <c r="K4" s="635"/>
      <c r="L4" s="635"/>
      <c r="M4" s="635"/>
      <c r="N4" s="635"/>
      <c r="O4" s="635"/>
      <c r="P4" s="635"/>
      <c r="Q4" s="635"/>
      <c r="R4" s="635"/>
      <c r="S4" s="635"/>
      <c r="T4" s="635"/>
      <c r="U4" s="635"/>
      <c r="V4" s="635"/>
      <c r="W4" s="635"/>
      <c r="X4" s="635"/>
      <c r="Y4" s="635"/>
      <c r="Z4" s="635"/>
      <c r="AA4" s="635"/>
      <c r="AB4" s="635"/>
      <c r="AC4" s="635"/>
      <c r="AD4" s="635"/>
      <c r="AE4" s="635"/>
      <c r="AF4" s="635"/>
      <c r="AG4" s="635"/>
      <c r="AH4" s="635"/>
      <c r="AI4" s="635"/>
      <c r="AJ4" s="635"/>
      <c r="AK4" s="635"/>
      <c r="AL4" s="635"/>
      <c r="AM4" s="635"/>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row>
    <row r="5" spans="1:99"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row>
    <row r="6" spans="1:99" ht="15" customHeight="1" x14ac:dyDescent="0.35">
      <c r="A6" s="70"/>
      <c r="B6" s="647" t="s">
        <v>4</v>
      </c>
      <c r="C6" s="647"/>
      <c r="D6" s="648"/>
      <c r="E6" s="636" t="s">
        <v>113</v>
      </c>
      <c r="F6" s="637"/>
      <c r="G6" s="637"/>
      <c r="H6" s="637"/>
      <c r="I6" s="638"/>
      <c r="J6" s="632" t="str">
        <f>IF(AND('Mapa final'!$H$10="Muy Alta",'Mapa final'!$L$10="Leve"),CONCATENATE("R",'Mapa final'!$A$10),"")</f>
        <v/>
      </c>
      <c r="K6" s="633"/>
      <c r="L6" s="633" t="str">
        <f ca="1">IF(AND('Mapa final'!$H$16="Muy Alta",'Mapa final'!$L$16="Leve"),CONCATENATE("R",'Mapa final'!$A$16),"")</f>
        <v/>
      </c>
      <c r="M6" s="633"/>
      <c r="N6" s="633" t="str">
        <f>IF(AND('Mapa final'!$H$22="Muy Alta",'Mapa final'!$L$22="Leve"),CONCATENATE("R",'Mapa final'!$A$22),"")</f>
        <v/>
      </c>
      <c r="O6" s="634"/>
      <c r="P6" s="632" t="str">
        <f>IF(AND('Mapa final'!$H$10="Muy Alta",'Mapa final'!$L$10="Menor"),CONCATENATE("R",'Mapa final'!$A$10),"")</f>
        <v/>
      </c>
      <c r="Q6" s="633"/>
      <c r="R6" s="633" t="str">
        <f ca="1">IF(AND('Mapa final'!$H$16="Muy Alta",'Mapa final'!$L$16="Menor"),CONCATENATE("R",'Mapa final'!$A$16),"")</f>
        <v/>
      </c>
      <c r="S6" s="633"/>
      <c r="T6" s="633" t="str">
        <f>IF(AND('Mapa final'!$H$22="Muy Alta",'Mapa final'!$L$22="Menor"),CONCATENATE("R",'Mapa final'!$A$22),"")</f>
        <v/>
      </c>
      <c r="U6" s="634"/>
      <c r="V6" s="632" t="str">
        <f>IF(AND('Mapa final'!$H$10="Muy Alta",'Mapa final'!$L$10="Moderado"),CONCATENATE("R",'Mapa final'!$A$10),"")</f>
        <v/>
      </c>
      <c r="W6" s="633"/>
      <c r="X6" s="633" t="str">
        <f ca="1">IF(AND('Mapa final'!$H$16="Muy Alta",'Mapa final'!$L$16="Moderado"),CONCATENATE("R",'Mapa final'!$A$16),"")</f>
        <v/>
      </c>
      <c r="Y6" s="633"/>
      <c r="Z6" s="633" t="str">
        <f>IF(AND('Mapa final'!$H$22="Muy Alta",'Mapa final'!$L$22="Moderado"),CONCATENATE("R",'Mapa final'!$A$22),"")</f>
        <v/>
      </c>
      <c r="AA6" s="634"/>
      <c r="AB6" s="632" t="str">
        <f>IF(AND('Mapa final'!$H$10="Muy Alta",'Mapa final'!$L$10="Mayor"),CONCATENATE("R",'Mapa final'!$A$10),"")</f>
        <v/>
      </c>
      <c r="AC6" s="633"/>
      <c r="AD6" s="633" t="str">
        <f ca="1">IF(AND('Mapa final'!$H$16="Muy Alta",'Mapa final'!$L$16="Mayor"),CONCATENATE("R",'Mapa final'!$A$16),"")</f>
        <v/>
      </c>
      <c r="AE6" s="633"/>
      <c r="AF6" s="633" t="str">
        <f>IF(AND('Mapa final'!$H$22="Muy Alta",'Mapa final'!$L$22="Mayor"),CONCATENATE("R",'Mapa final'!$A$22),"")</f>
        <v/>
      </c>
      <c r="AG6" s="634"/>
      <c r="AH6" s="622" t="str">
        <f>IF(AND('Mapa final'!$H$10="Muy Alta",'Mapa final'!$L$10="Catastrófico"),CONCATENATE("R",'Mapa final'!$A$10),"")</f>
        <v/>
      </c>
      <c r="AI6" s="623"/>
      <c r="AJ6" s="623" t="str">
        <f ca="1">IF(AND('Mapa final'!$H$16="Muy Alta",'Mapa final'!$L$16="Catastrófico"),CONCATENATE("R",'Mapa final'!$A$16),"")</f>
        <v/>
      </c>
      <c r="AK6" s="623"/>
      <c r="AL6" s="623" t="str">
        <f>IF(AND('Mapa final'!$H$22="Muy Alta",'Mapa final'!$L$22="Catastrófico"),CONCATENATE("R",'Mapa final'!$A$22),"")</f>
        <v/>
      </c>
      <c r="AM6" s="624"/>
      <c r="AO6" s="649" t="s">
        <v>76</v>
      </c>
      <c r="AP6" s="650"/>
      <c r="AQ6" s="650"/>
      <c r="AR6" s="650"/>
      <c r="AS6" s="650"/>
      <c r="AT6" s="651"/>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row>
    <row r="7" spans="1:99" ht="15" customHeight="1" x14ac:dyDescent="0.35">
      <c r="A7" s="70"/>
      <c r="B7" s="647"/>
      <c r="C7" s="647"/>
      <c r="D7" s="648"/>
      <c r="E7" s="639"/>
      <c r="F7" s="640"/>
      <c r="G7" s="640"/>
      <c r="H7" s="640"/>
      <c r="I7" s="641"/>
      <c r="J7" s="625"/>
      <c r="K7" s="626"/>
      <c r="L7" s="626"/>
      <c r="M7" s="626"/>
      <c r="N7" s="626"/>
      <c r="O7" s="628"/>
      <c r="P7" s="625"/>
      <c r="Q7" s="626"/>
      <c r="R7" s="626"/>
      <c r="S7" s="626"/>
      <c r="T7" s="626"/>
      <c r="U7" s="628"/>
      <c r="V7" s="625"/>
      <c r="W7" s="626"/>
      <c r="X7" s="626"/>
      <c r="Y7" s="626"/>
      <c r="Z7" s="626"/>
      <c r="AA7" s="628"/>
      <c r="AB7" s="625"/>
      <c r="AC7" s="626"/>
      <c r="AD7" s="626"/>
      <c r="AE7" s="626"/>
      <c r="AF7" s="626"/>
      <c r="AG7" s="628"/>
      <c r="AH7" s="616"/>
      <c r="AI7" s="617"/>
      <c r="AJ7" s="617"/>
      <c r="AK7" s="617"/>
      <c r="AL7" s="617"/>
      <c r="AM7" s="618"/>
      <c r="AN7" s="70"/>
      <c r="AO7" s="652"/>
      <c r="AP7" s="653"/>
      <c r="AQ7" s="653"/>
      <c r="AR7" s="653"/>
      <c r="AS7" s="653"/>
      <c r="AT7" s="654"/>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row>
    <row r="8" spans="1:99" ht="15" customHeight="1" x14ac:dyDescent="0.35">
      <c r="A8" s="70"/>
      <c r="B8" s="647"/>
      <c r="C8" s="647"/>
      <c r="D8" s="648"/>
      <c r="E8" s="639"/>
      <c r="F8" s="640"/>
      <c r="G8" s="640"/>
      <c r="H8" s="640"/>
      <c r="I8" s="641"/>
      <c r="J8" s="625" t="str">
        <f>IF(AND('Mapa final'!$H$28="Muy Alta",'Mapa final'!$L$28="Leve"),CONCATENATE("R",'Mapa final'!$A$28),"")</f>
        <v/>
      </c>
      <c r="K8" s="626"/>
      <c r="L8" s="627" t="str">
        <f>IF(AND('Mapa final'!$H$34="Muy Alta",'Mapa final'!$L$34="Leve"),CONCATENATE("R",'Mapa final'!$A$34),"")</f>
        <v/>
      </c>
      <c r="M8" s="627"/>
      <c r="N8" s="627" t="str">
        <f>IF(AND('Mapa final'!$H$40="Muy Alta",'Mapa final'!$L$40="Leve"),CONCATENATE("R",'Mapa final'!$A$40),"")</f>
        <v/>
      </c>
      <c r="O8" s="628"/>
      <c r="P8" s="625" t="str">
        <f>IF(AND('Mapa final'!$H$28="Muy Alta",'Mapa final'!$L$28="Menor"),CONCATENATE("R",'Mapa final'!$A$28),"")</f>
        <v/>
      </c>
      <c r="Q8" s="626"/>
      <c r="R8" s="627" t="str">
        <f>IF(AND('Mapa final'!$H$34="Muy Alta",'Mapa final'!$L$34="Menor"),CONCATENATE("R",'Mapa final'!$A$34),"")</f>
        <v/>
      </c>
      <c r="S8" s="627"/>
      <c r="T8" s="627" t="str">
        <f>IF(AND('Mapa final'!$H$40="Muy Alta",'Mapa final'!$L$40="Menor"),CONCATENATE("R",'Mapa final'!$A$40),"")</f>
        <v/>
      </c>
      <c r="U8" s="628"/>
      <c r="V8" s="625" t="str">
        <f>IF(AND('Mapa final'!$H$28="Muy Alta",'Mapa final'!$L$28="Moderado"),CONCATENATE("R",'Mapa final'!$A$28),"")</f>
        <v/>
      </c>
      <c r="W8" s="626"/>
      <c r="X8" s="627" t="str">
        <f>IF(AND('Mapa final'!$H$34="Muy Alta",'Mapa final'!$L$34="Moderado"),CONCATENATE("R",'Mapa final'!$A$34),"")</f>
        <v/>
      </c>
      <c r="Y8" s="627"/>
      <c r="Z8" s="627" t="str">
        <f>IF(AND('Mapa final'!$H$40="Muy Alta",'Mapa final'!$L$40="Moderado"),CONCATENATE("R",'Mapa final'!$A$40),"")</f>
        <v/>
      </c>
      <c r="AA8" s="628"/>
      <c r="AB8" s="625" t="str">
        <f>IF(AND('Mapa final'!$H$28="Muy Alta",'Mapa final'!$L$28="Mayor"),CONCATENATE("R",'Mapa final'!$A$28),"")</f>
        <v/>
      </c>
      <c r="AC8" s="626"/>
      <c r="AD8" s="627" t="str">
        <f>IF(AND('Mapa final'!$H$34="Muy Alta",'Mapa final'!$L$34="Mayor"),CONCATENATE("R",'Mapa final'!$A$34),"")</f>
        <v/>
      </c>
      <c r="AE8" s="627"/>
      <c r="AF8" s="627" t="str">
        <f>IF(AND('Mapa final'!$H$40="Muy Alta",'Mapa final'!$L$40="Mayor"),CONCATENATE("R",'Mapa final'!$A$40),"")</f>
        <v/>
      </c>
      <c r="AG8" s="628"/>
      <c r="AH8" s="616" t="str">
        <f>IF(AND('Mapa final'!$H$28="Muy Alta",'Mapa final'!$L$28="Catastrófico"),CONCATENATE("R",'Mapa final'!$A$28),"")</f>
        <v/>
      </c>
      <c r="AI8" s="617"/>
      <c r="AJ8" s="617" t="str">
        <f>IF(AND('Mapa final'!$H$34="Muy Alta",'Mapa final'!$L$34="Catastrófico"),CONCATENATE("R",'Mapa final'!$A$34),"")</f>
        <v/>
      </c>
      <c r="AK8" s="617"/>
      <c r="AL8" s="617" t="str">
        <f>IF(AND('Mapa final'!$H$40="Muy Alta",'Mapa final'!$L$40="Catastrófico"),CONCATENATE("R",'Mapa final'!$A$40),"")</f>
        <v/>
      </c>
      <c r="AM8" s="618"/>
      <c r="AN8" s="70"/>
      <c r="AO8" s="652"/>
      <c r="AP8" s="653"/>
      <c r="AQ8" s="653"/>
      <c r="AR8" s="653"/>
      <c r="AS8" s="653"/>
      <c r="AT8" s="654"/>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row>
    <row r="9" spans="1:99" ht="15" customHeight="1" x14ac:dyDescent="0.35">
      <c r="A9" s="70"/>
      <c r="B9" s="647"/>
      <c r="C9" s="647"/>
      <c r="D9" s="648"/>
      <c r="E9" s="639"/>
      <c r="F9" s="640"/>
      <c r="G9" s="640"/>
      <c r="H9" s="640"/>
      <c r="I9" s="641"/>
      <c r="J9" s="625"/>
      <c r="K9" s="626"/>
      <c r="L9" s="627"/>
      <c r="M9" s="627"/>
      <c r="N9" s="627"/>
      <c r="O9" s="628"/>
      <c r="P9" s="625"/>
      <c r="Q9" s="626"/>
      <c r="R9" s="627"/>
      <c r="S9" s="627"/>
      <c r="T9" s="627"/>
      <c r="U9" s="628"/>
      <c r="V9" s="625"/>
      <c r="W9" s="626"/>
      <c r="X9" s="627"/>
      <c r="Y9" s="627"/>
      <c r="Z9" s="627"/>
      <c r="AA9" s="628"/>
      <c r="AB9" s="625"/>
      <c r="AC9" s="626"/>
      <c r="AD9" s="627"/>
      <c r="AE9" s="627"/>
      <c r="AF9" s="627"/>
      <c r="AG9" s="628"/>
      <c r="AH9" s="616"/>
      <c r="AI9" s="617"/>
      <c r="AJ9" s="617"/>
      <c r="AK9" s="617"/>
      <c r="AL9" s="617"/>
      <c r="AM9" s="618"/>
      <c r="AN9" s="70"/>
      <c r="AO9" s="652"/>
      <c r="AP9" s="653"/>
      <c r="AQ9" s="653"/>
      <c r="AR9" s="653"/>
      <c r="AS9" s="653"/>
      <c r="AT9" s="654"/>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row>
    <row r="10" spans="1:99" ht="15" customHeight="1" x14ac:dyDescent="0.35">
      <c r="A10" s="70"/>
      <c r="B10" s="647"/>
      <c r="C10" s="647"/>
      <c r="D10" s="648"/>
      <c r="E10" s="639"/>
      <c r="F10" s="640"/>
      <c r="G10" s="640"/>
      <c r="H10" s="640"/>
      <c r="I10" s="641"/>
      <c r="J10" s="625" t="str">
        <f>IF(AND('Mapa final'!$H$46="Muy Alta",'Mapa final'!$L$46="Leve"),CONCATENATE("R",'Mapa final'!$A$46),"")</f>
        <v/>
      </c>
      <c r="K10" s="626"/>
      <c r="L10" s="627" t="str">
        <f>IF(AND('Mapa final'!$H$52="Muy Alta",'Mapa final'!$L$52="Leve"),CONCATENATE("R",'Mapa final'!$A$52),"")</f>
        <v/>
      </c>
      <c r="M10" s="627"/>
      <c r="N10" s="627" t="str">
        <f>IF(AND('Mapa final'!$H$58="Muy Alta",'Mapa final'!$L$58="Leve"),CONCATENATE("R",'Mapa final'!$A$58),"")</f>
        <v/>
      </c>
      <c r="O10" s="628"/>
      <c r="P10" s="625" t="str">
        <f>IF(AND('Mapa final'!$H$46="Muy Alta",'Mapa final'!$L$46="Menor"),CONCATENATE("R",'Mapa final'!$A$46),"")</f>
        <v/>
      </c>
      <c r="Q10" s="626"/>
      <c r="R10" s="627" t="str">
        <f>IF(AND('Mapa final'!$H$52="Muy Alta",'Mapa final'!$L$52="Menor"),CONCATENATE("R",'Mapa final'!$A$52),"")</f>
        <v/>
      </c>
      <c r="S10" s="627"/>
      <c r="T10" s="627" t="str">
        <f>IF(AND('Mapa final'!$H$58="Muy Alta",'Mapa final'!$L$58="Menor"),CONCATENATE("R",'Mapa final'!$A$58),"")</f>
        <v/>
      </c>
      <c r="U10" s="628"/>
      <c r="V10" s="625" t="str">
        <f>IF(AND('Mapa final'!$H$46="Muy Alta",'Mapa final'!$L$46="Moderado"),CONCATENATE("R",'Mapa final'!$A$46),"")</f>
        <v/>
      </c>
      <c r="W10" s="626"/>
      <c r="X10" s="627" t="str">
        <f>IF(AND('Mapa final'!$H$52="Muy Alta",'Mapa final'!$L$52="Moderado"),CONCATENATE("R",'Mapa final'!$A$52),"")</f>
        <v/>
      </c>
      <c r="Y10" s="627"/>
      <c r="Z10" s="627" t="str">
        <f>IF(AND('Mapa final'!$H$58="Muy Alta",'Mapa final'!$L$58="Moderado"),CONCATENATE("R",'Mapa final'!$A$58),"")</f>
        <v/>
      </c>
      <c r="AA10" s="628"/>
      <c r="AB10" s="625" t="str">
        <f>IF(AND('Mapa final'!$H$46="Muy Alta",'Mapa final'!$L$46="Mayor"),CONCATENATE("R",'Mapa final'!$A$46),"")</f>
        <v/>
      </c>
      <c r="AC10" s="626"/>
      <c r="AD10" s="627" t="str">
        <f>IF(AND('Mapa final'!$H$52="Muy Alta",'Mapa final'!$L$52="Mayor"),CONCATENATE("R",'Mapa final'!$A$52),"")</f>
        <v/>
      </c>
      <c r="AE10" s="627"/>
      <c r="AF10" s="627" t="str">
        <f>IF(AND('Mapa final'!$H$58="Muy Alta",'Mapa final'!$L$58="Mayor"),CONCATENATE("R",'Mapa final'!$A$58),"")</f>
        <v/>
      </c>
      <c r="AG10" s="628"/>
      <c r="AH10" s="616" t="str">
        <f>IF(AND('Mapa final'!$H$46="Muy Alta",'Mapa final'!$L$46="Catastrófico"),CONCATENATE("R",'Mapa final'!$A$46),"")</f>
        <v/>
      </c>
      <c r="AI10" s="617"/>
      <c r="AJ10" s="617" t="str">
        <f>IF(AND('Mapa final'!$H$52="Muy Alta",'Mapa final'!$L$52="Catastrófico"),CONCATENATE("R",'Mapa final'!$A$52),"")</f>
        <v/>
      </c>
      <c r="AK10" s="617"/>
      <c r="AL10" s="617" t="str">
        <f>IF(AND('Mapa final'!$H$58="Muy Alta",'Mapa final'!$L$58="Catastrófico"),CONCATENATE("R",'Mapa final'!$A$58),"")</f>
        <v/>
      </c>
      <c r="AM10" s="618"/>
      <c r="AN10" s="70"/>
      <c r="AO10" s="652"/>
      <c r="AP10" s="653"/>
      <c r="AQ10" s="653"/>
      <c r="AR10" s="653"/>
      <c r="AS10" s="653"/>
      <c r="AT10" s="654"/>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row>
    <row r="11" spans="1:99" ht="15" customHeight="1" x14ac:dyDescent="0.35">
      <c r="A11" s="70"/>
      <c r="B11" s="647"/>
      <c r="C11" s="647"/>
      <c r="D11" s="648"/>
      <c r="E11" s="639"/>
      <c r="F11" s="640"/>
      <c r="G11" s="640"/>
      <c r="H11" s="640"/>
      <c r="I11" s="641"/>
      <c r="J11" s="625"/>
      <c r="K11" s="626"/>
      <c r="L11" s="627"/>
      <c r="M11" s="627"/>
      <c r="N11" s="627"/>
      <c r="O11" s="628"/>
      <c r="P11" s="625"/>
      <c r="Q11" s="626"/>
      <c r="R11" s="627"/>
      <c r="S11" s="627"/>
      <c r="T11" s="627"/>
      <c r="U11" s="628"/>
      <c r="V11" s="625"/>
      <c r="W11" s="626"/>
      <c r="X11" s="627"/>
      <c r="Y11" s="627"/>
      <c r="Z11" s="627"/>
      <c r="AA11" s="628"/>
      <c r="AB11" s="625"/>
      <c r="AC11" s="626"/>
      <c r="AD11" s="627"/>
      <c r="AE11" s="627"/>
      <c r="AF11" s="627"/>
      <c r="AG11" s="628"/>
      <c r="AH11" s="616"/>
      <c r="AI11" s="617"/>
      <c r="AJ11" s="617"/>
      <c r="AK11" s="617"/>
      <c r="AL11" s="617"/>
      <c r="AM11" s="618"/>
      <c r="AN11" s="70"/>
      <c r="AO11" s="652"/>
      <c r="AP11" s="653"/>
      <c r="AQ11" s="653"/>
      <c r="AR11" s="653"/>
      <c r="AS11" s="653"/>
      <c r="AT11" s="654"/>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row>
    <row r="12" spans="1:99" ht="15" customHeight="1" x14ac:dyDescent="0.35">
      <c r="A12" s="70"/>
      <c r="B12" s="647"/>
      <c r="C12" s="647"/>
      <c r="D12" s="648"/>
      <c r="E12" s="639"/>
      <c r="F12" s="640"/>
      <c r="G12" s="640"/>
      <c r="H12" s="640"/>
      <c r="I12" s="641"/>
      <c r="J12" s="625" t="str">
        <f>IF(AND('Mapa final'!$H$64="Muy Alta",'Mapa final'!$L$64="Leve"),CONCATENATE("R",'Mapa final'!$A$64),"")</f>
        <v/>
      </c>
      <c r="K12" s="626"/>
      <c r="L12" s="627" t="str">
        <f>IF(AND('Mapa final'!$H$70="Muy Alta",'Mapa final'!$L$70="Leve"),CONCATENATE("R",'Mapa final'!$A$70),"")</f>
        <v/>
      </c>
      <c r="M12" s="627"/>
      <c r="N12" s="627" t="str">
        <f>IF(AND('Mapa final'!$H$76="Muy Alta",'Mapa final'!$L$76="Leve"),CONCATENATE("R",'Mapa final'!$A$76),"")</f>
        <v/>
      </c>
      <c r="O12" s="628"/>
      <c r="P12" s="625" t="str">
        <f>IF(AND('Mapa final'!$H$64="Muy Alta",'Mapa final'!$L$64="Menor"),CONCATENATE("R",'Mapa final'!$A$64),"")</f>
        <v/>
      </c>
      <c r="Q12" s="626"/>
      <c r="R12" s="627" t="str">
        <f>IF(AND('Mapa final'!$H$70="Muy Alta",'Mapa final'!$L$70="Menor"),CONCATENATE("R",'Mapa final'!$A$70),"")</f>
        <v/>
      </c>
      <c r="S12" s="627"/>
      <c r="T12" s="627" t="str">
        <f>IF(AND('Mapa final'!$H$76="Muy Alta",'Mapa final'!$L$76="Menor"),CONCATENATE("R",'Mapa final'!$A$76),"")</f>
        <v/>
      </c>
      <c r="U12" s="628"/>
      <c r="V12" s="625" t="str">
        <f>IF(AND('Mapa final'!$H$64="Muy Alta",'Mapa final'!$L$64="Moderado"),CONCATENATE("R",'Mapa final'!$A$64),"")</f>
        <v/>
      </c>
      <c r="W12" s="626"/>
      <c r="X12" s="627" t="str">
        <f>IF(AND('Mapa final'!$H$70="Muy Alta",'Mapa final'!$L$70="Moderado"),CONCATENATE("R",'Mapa final'!$A$70),"")</f>
        <v/>
      </c>
      <c r="Y12" s="627"/>
      <c r="Z12" s="627" t="str">
        <f>IF(AND('Mapa final'!$H$76="Muy Alta",'Mapa final'!$L$76="Moderado"),CONCATENATE("R",'Mapa final'!$A$76),"")</f>
        <v/>
      </c>
      <c r="AA12" s="628"/>
      <c r="AB12" s="625" t="str">
        <f>IF(AND('Mapa final'!$H$64="Muy Alta",'Mapa final'!$L$64="Mayor"),CONCATENATE("R",'Mapa final'!$A$64),"")</f>
        <v/>
      </c>
      <c r="AC12" s="626"/>
      <c r="AD12" s="627" t="str">
        <f>IF(AND('Mapa final'!$H$70="Muy Alta",'Mapa final'!$L$70="Mayor"),CONCATENATE("R",'Mapa final'!$A$70),"")</f>
        <v/>
      </c>
      <c r="AE12" s="627"/>
      <c r="AF12" s="627" t="str">
        <f>IF(AND('Mapa final'!$H$76="Muy Alta",'Mapa final'!$L$76="Mayor"),CONCATENATE("R",'Mapa final'!$A$76),"")</f>
        <v/>
      </c>
      <c r="AG12" s="628"/>
      <c r="AH12" s="616" t="str">
        <f>IF(AND('Mapa final'!$H$64="Muy Alta",'Mapa final'!$L$64="Catastrófico"),CONCATENATE("R",'Mapa final'!$A$64),"")</f>
        <v/>
      </c>
      <c r="AI12" s="617"/>
      <c r="AJ12" s="617" t="str">
        <f>IF(AND('Mapa final'!$H$70="Muy Alta",'Mapa final'!$L$70="Catastrófico"),CONCATENATE("R",'Mapa final'!$A$70),"")</f>
        <v/>
      </c>
      <c r="AK12" s="617"/>
      <c r="AL12" s="617" t="str">
        <f>IF(AND('Mapa final'!$H$76="Muy Alta",'Mapa final'!$L$76="Catastrófico"),CONCATENATE("R",'Mapa final'!$A$76),"")</f>
        <v/>
      </c>
      <c r="AM12" s="618"/>
      <c r="AN12" s="70"/>
      <c r="AO12" s="652"/>
      <c r="AP12" s="653"/>
      <c r="AQ12" s="653"/>
      <c r="AR12" s="653"/>
      <c r="AS12" s="653"/>
      <c r="AT12" s="654"/>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row>
    <row r="13" spans="1:99" ht="15.75" customHeight="1" thickBot="1" x14ac:dyDescent="0.4">
      <c r="A13" s="70"/>
      <c r="B13" s="647"/>
      <c r="C13" s="647"/>
      <c r="D13" s="648"/>
      <c r="E13" s="642"/>
      <c r="F13" s="643"/>
      <c r="G13" s="643"/>
      <c r="H13" s="643"/>
      <c r="I13" s="644"/>
      <c r="J13" s="625"/>
      <c r="K13" s="626"/>
      <c r="L13" s="626"/>
      <c r="M13" s="626"/>
      <c r="N13" s="626"/>
      <c r="O13" s="628"/>
      <c r="P13" s="625"/>
      <c r="Q13" s="626"/>
      <c r="R13" s="626"/>
      <c r="S13" s="626"/>
      <c r="T13" s="626"/>
      <c r="U13" s="628"/>
      <c r="V13" s="625"/>
      <c r="W13" s="626"/>
      <c r="X13" s="626"/>
      <c r="Y13" s="626"/>
      <c r="Z13" s="626"/>
      <c r="AA13" s="628"/>
      <c r="AB13" s="625"/>
      <c r="AC13" s="626"/>
      <c r="AD13" s="626"/>
      <c r="AE13" s="626"/>
      <c r="AF13" s="626"/>
      <c r="AG13" s="628"/>
      <c r="AH13" s="619"/>
      <c r="AI13" s="620"/>
      <c r="AJ13" s="620"/>
      <c r="AK13" s="620"/>
      <c r="AL13" s="620"/>
      <c r="AM13" s="621"/>
      <c r="AN13" s="70"/>
      <c r="AO13" s="655"/>
      <c r="AP13" s="656"/>
      <c r="AQ13" s="656"/>
      <c r="AR13" s="656"/>
      <c r="AS13" s="656"/>
      <c r="AT13" s="657"/>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row>
    <row r="14" spans="1:99" ht="15" customHeight="1" x14ac:dyDescent="0.35">
      <c r="A14" s="70"/>
      <c r="B14" s="647"/>
      <c r="C14" s="647"/>
      <c r="D14" s="648"/>
      <c r="E14" s="636" t="s">
        <v>112</v>
      </c>
      <c r="F14" s="637"/>
      <c r="G14" s="637"/>
      <c r="H14" s="637"/>
      <c r="I14" s="637"/>
      <c r="J14" s="613" t="str">
        <f>IF(AND('Mapa final'!$H$10="Alta",'Mapa final'!$L$10="Leve"),CONCATENATE("R",'Mapa final'!$A$10),"")</f>
        <v/>
      </c>
      <c r="K14" s="614"/>
      <c r="L14" s="614" t="str">
        <f ca="1">IF(AND('Mapa final'!$H$16="Alta",'Mapa final'!$L$16="Leve"),CONCATENATE("R",'Mapa final'!$A$16),"")</f>
        <v/>
      </c>
      <c r="M14" s="614"/>
      <c r="N14" s="614" t="str">
        <f>IF(AND('Mapa final'!$H$22="Alta",'Mapa final'!$L$22="Leve"),CONCATENATE("R",'Mapa final'!$A$22),"")</f>
        <v/>
      </c>
      <c r="O14" s="615"/>
      <c r="P14" s="613" t="str">
        <f>IF(AND('Mapa final'!$H$10="Alta",'Mapa final'!$L$10="Menor"),CONCATENATE("R",'Mapa final'!$A$10),"")</f>
        <v/>
      </c>
      <c r="Q14" s="614"/>
      <c r="R14" s="614" t="str">
        <f ca="1">IF(AND('Mapa final'!$H$16="Alta",'Mapa final'!$L$16="Menor"),CONCATENATE("R",'Mapa final'!$A$16),"")</f>
        <v/>
      </c>
      <c r="S14" s="614"/>
      <c r="T14" s="614" t="str">
        <f>IF(AND('Mapa final'!$H$22="Alta",'Mapa final'!$L$22="Menor"),CONCATENATE("R",'Mapa final'!$A$22),"")</f>
        <v/>
      </c>
      <c r="U14" s="615"/>
      <c r="V14" s="632" t="str">
        <f>IF(AND('Mapa final'!$H$10="Alta",'Mapa final'!$L$10="Moderado"),CONCATENATE("R",'Mapa final'!$A$10),"")</f>
        <v/>
      </c>
      <c r="W14" s="633"/>
      <c r="X14" s="633" t="str">
        <f ca="1">IF(AND('Mapa final'!$H$16="Alta",'Mapa final'!$L$16="Moderado"),CONCATENATE("R",'Mapa final'!$A$16),"")</f>
        <v/>
      </c>
      <c r="Y14" s="633"/>
      <c r="Z14" s="633" t="str">
        <f>IF(AND('Mapa final'!$H$22="Alta",'Mapa final'!$L$22="Moderado"),CONCATENATE("R",'Mapa final'!$A$22),"")</f>
        <v/>
      </c>
      <c r="AA14" s="634"/>
      <c r="AB14" s="632" t="str">
        <f>IF(AND('Mapa final'!$H$10="Alta",'Mapa final'!$L$10="Mayor"),CONCATENATE("R",'Mapa final'!$A$10),"")</f>
        <v/>
      </c>
      <c r="AC14" s="633"/>
      <c r="AD14" s="633" t="str">
        <f ca="1">IF(AND('Mapa final'!$H$16="Alta",'Mapa final'!$L$16="Mayor"),CONCATENATE("R",'Mapa final'!$A$16),"")</f>
        <v/>
      </c>
      <c r="AE14" s="633"/>
      <c r="AF14" s="633" t="str">
        <f>IF(AND('Mapa final'!$H$22="Alta",'Mapa final'!$L$22="Mayor"),CONCATENATE("R",'Mapa final'!$A$22),"")</f>
        <v/>
      </c>
      <c r="AG14" s="634"/>
      <c r="AH14" s="622" t="str">
        <f>IF(AND('Mapa final'!$H$10="Alta",'Mapa final'!$L$10="Catastrófico"),CONCATENATE("R",'Mapa final'!$A$10),"")</f>
        <v/>
      </c>
      <c r="AI14" s="623"/>
      <c r="AJ14" s="623" t="str">
        <f ca="1">IF(AND('Mapa final'!$H$16="Alta",'Mapa final'!$L$16="Catastrófico"),CONCATENATE("R",'Mapa final'!$A$16),"")</f>
        <v/>
      </c>
      <c r="AK14" s="623"/>
      <c r="AL14" s="623" t="str">
        <f>IF(AND('Mapa final'!$H$22="Alta",'Mapa final'!$L$22="Catastrófico"),CONCATENATE("R",'Mapa final'!$A$22),"")</f>
        <v/>
      </c>
      <c r="AM14" s="624"/>
      <c r="AN14" s="70"/>
      <c r="AO14" s="658" t="s">
        <v>77</v>
      </c>
      <c r="AP14" s="659"/>
      <c r="AQ14" s="659"/>
      <c r="AR14" s="659"/>
      <c r="AS14" s="659"/>
      <c r="AT14" s="66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row>
    <row r="15" spans="1:99" ht="15" customHeight="1" x14ac:dyDescent="0.35">
      <c r="A15" s="70"/>
      <c r="B15" s="647"/>
      <c r="C15" s="647"/>
      <c r="D15" s="648"/>
      <c r="E15" s="639"/>
      <c r="F15" s="640"/>
      <c r="G15" s="640"/>
      <c r="H15" s="640"/>
      <c r="I15" s="645"/>
      <c r="J15" s="607"/>
      <c r="K15" s="608"/>
      <c r="L15" s="608"/>
      <c r="M15" s="608"/>
      <c r="N15" s="608"/>
      <c r="O15" s="609"/>
      <c r="P15" s="607"/>
      <c r="Q15" s="608"/>
      <c r="R15" s="608"/>
      <c r="S15" s="608"/>
      <c r="T15" s="608"/>
      <c r="U15" s="609"/>
      <c r="V15" s="625"/>
      <c r="W15" s="626"/>
      <c r="X15" s="626"/>
      <c r="Y15" s="626"/>
      <c r="Z15" s="626"/>
      <c r="AA15" s="628"/>
      <c r="AB15" s="625"/>
      <c r="AC15" s="626"/>
      <c r="AD15" s="626"/>
      <c r="AE15" s="626"/>
      <c r="AF15" s="626"/>
      <c r="AG15" s="628"/>
      <c r="AH15" s="616"/>
      <c r="AI15" s="617"/>
      <c r="AJ15" s="617"/>
      <c r="AK15" s="617"/>
      <c r="AL15" s="617"/>
      <c r="AM15" s="618"/>
      <c r="AN15" s="70"/>
      <c r="AO15" s="661"/>
      <c r="AP15" s="662"/>
      <c r="AQ15" s="662"/>
      <c r="AR15" s="662"/>
      <c r="AS15" s="662"/>
      <c r="AT15" s="663"/>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row>
    <row r="16" spans="1:99" ht="15" customHeight="1" x14ac:dyDescent="0.35">
      <c r="A16" s="70"/>
      <c r="B16" s="647"/>
      <c r="C16" s="647"/>
      <c r="D16" s="648"/>
      <c r="E16" s="639"/>
      <c r="F16" s="640"/>
      <c r="G16" s="640"/>
      <c r="H16" s="640"/>
      <c r="I16" s="645"/>
      <c r="J16" s="607" t="str">
        <f>IF(AND('Mapa final'!$H$28="Alta",'Mapa final'!$L$28="Leve"),CONCATENATE("R",'Mapa final'!$A$28),"")</f>
        <v/>
      </c>
      <c r="K16" s="608"/>
      <c r="L16" s="608" t="str">
        <f>IF(AND('Mapa final'!$H$34="Alta",'Mapa final'!$L$34="Leve"),CONCATENATE("R",'Mapa final'!$A$34),"")</f>
        <v/>
      </c>
      <c r="M16" s="608"/>
      <c r="N16" s="608" t="str">
        <f>IF(AND('Mapa final'!$H$40="Alta",'Mapa final'!$L$40="Leve"),CONCATENATE("R",'Mapa final'!$A$40),"")</f>
        <v/>
      </c>
      <c r="O16" s="609"/>
      <c r="P16" s="607" t="str">
        <f>IF(AND('Mapa final'!$H$28="Alta",'Mapa final'!$L$28="Menor"),CONCATENATE("R",'Mapa final'!$A$28),"")</f>
        <v/>
      </c>
      <c r="Q16" s="608"/>
      <c r="R16" s="608" t="str">
        <f>IF(AND('Mapa final'!$H$34="Alta",'Mapa final'!$L$34="Menor"),CONCATENATE("R",'Mapa final'!$A$34),"")</f>
        <v/>
      </c>
      <c r="S16" s="608"/>
      <c r="T16" s="608" t="str">
        <f>IF(AND('Mapa final'!$H$40="Alta",'Mapa final'!$L$40="Menor"),CONCATENATE("R",'Mapa final'!$A$40),"")</f>
        <v/>
      </c>
      <c r="U16" s="609"/>
      <c r="V16" s="625" t="str">
        <f>IF(AND('Mapa final'!$H$28="Alta",'Mapa final'!$L$28="Moderado"),CONCATENATE("R",'Mapa final'!$A$28),"")</f>
        <v/>
      </c>
      <c r="W16" s="626"/>
      <c r="X16" s="627" t="str">
        <f>IF(AND('Mapa final'!$H$34="Alta",'Mapa final'!$L$34="Moderado"),CONCATENATE("R",'Mapa final'!$A$34),"")</f>
        <v/>
      </c>
      <c r="Y16" s="627"/>
      <c r="Z16" s="627" t="str">
        <f>IF(AND('Mapa final'!$H$40="Alta",'Mapa final'!$L$40="Moderado"),CONCATENATE("R",'Mapa final'!$A$40),"")</f>
        <v/>
      </c>
      <c r="AA16" s="628"/>
      <c r="AB16" s="625" t="str">
        <f>IF(AND('Mapa final'!$H$28="Alta",'Mapa final'!$L$28="Mayor"),CONCATENATE("R",'Mapa final'!$A$28),"")</f>
        <v/>
      </c>
      <c r="AC16" s="626"/>
      <c r="AD16" s="627" t="str">
        <f>IF(AND('Mapa final'!$H$34="Alta",'Mapa final'!$L$34="Mayor"),CONCATENATE("R",'Mapa final'!$A$34),"")</f>
        <v/>
      </c>
      <c r="AE16" s="627"/>
      <c r="AF16" s="627" t="str">
        <f>IF(AND('Mapa final'!$H$40="Alta",'Mapa final'!$L$40="Mayor"),CONCATENATE("R",'Mapa final'!$A$40),"")</f>
        <v/>
      </c>
      <c r="AG16" s="628"/>
      <c r="AH16" s="616" t="str">
        <f>IF(AND('Mapa final'!$H$28="Alta",'Mapa final'!$L$28="Catastrófico"),CONCATENATE("R",'Mapa final'!$A$28),"")</f>
        <v/>
      </c>
      <c r="AI16" s="617"/>
      <c r="AJ16" s="617" t="str">
        <f>IF(AND('Mapa final'!$H$34="Alta",'Mapa final'!$L$34="Catastrófico"),CONCATENATE("R",'Mapa final'!$A$34),"")</f>
        <v/>
      </c>
      <c r="AK16" s="617"/>
      <c r="AL16" s="617" t="str">
        <f>IF(AND('Mapa final'!$H$40="Alta",'Mapa final'!$L$40="Catastrófico"),CONCATENATE("R",'Mapa final'!$A$40),"")</f>
        <v/>
      </c>
      <c r="AM16" s="618"/>
      <c r="AN16" s="70"/>
      <c r="AO16" s="661"/>
      <c r="AP16" s="662"/>
      <c r="AQ16" s="662"/>
      <c r="AR16" s="662"/>
      <c r="AS16" s="662"/>
      <c r="AT16" s="663"/>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row>
    <row r="17" spans="1:80" ht="15" customHeight="1" x14ac:dyDescent="0.35">
      <c r="A17" s="70"/>
      <c r="B17" s="647"/>
      <c r="C17" s="647"/>
      <c r="D17" s="648"/>
      <c r="E17" s="639"/>
      <c r="F17" s="640"/>
      <c r="G17" s="640"/>
      <c r="H17" s="640"/>
      <c r="I17" s="645"/>
      <c r="J17" s="607"/>
      <c r="K17" s="608"/>
      <c r="L17" s="608"/>
      <c r="M17" s="608"/>
      <c r="N17" s="608"/>
      <c r="O17" s="609"/>
      <c r="P17" s="607"/>
      <c r="Q17" s="608"/>
      <c r="R17" s="608"/>
      <c r="S17" s="608"/>
      <c r="T17" s="608"/>
      <c r="U17" s="609"/>
      <c r="V17" s="625"/>
      <c r="W17" s="626"/>
      <c r="X17" s="627"/>
      <c r="Y17" s="627"/>
      <c r="Z17" s="627"/>
      <c r="AA17" s="628"/>
      <c r="AB17" s="625"/>
      <c r="AC17" s="626"/>
      <c r="AD17" s="627"/>
      <c r="AE17" s="627"/>
      <c r="AF17" s="627"/>
      <c r="AG17" s="628"/>
      <c r="AH17" s="616"/>
      <c r="AI17" s="617"/>
      <c r="AJ17" s="617"/>
      <c r="AK17" s="617"/>
      <c r="AL17" s="617"/>
      <c r="AM17" s="618"/>
      <c r="AN17" s="70"/>
      <c r="AO17" s="661"/>
      <c r="AP17" s="662"/>
      <c r="AQ17" s="662"/>
      <c r="AR17" s="662"/>
      <c r="AS17" s="662"/>
      <c r="AT17" s="663"/>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row>
    <row r="18" spans="1:80" ht="15" customHeight="1" x14ac:dyDescent="0.35">
      <c r="A18" s="70"/>
      <c r="B18" s="647"/>
      <c r="C18" s="647"/>
      <c r="D18" s="648"/>
      <c r="E18" s="639"/>
      <c r="F18" s="640"/>
      <c r="G18" s="640"/>
      <c r="H18" s="640"/>
      <c r="I18" s="645"/>
      <c r="J18" s="607" t="str">
        <f>IF(AND('Mapa final'!$H$46="Alta",'Mapa final'!$L$46="Leve"),CONCATENATE("R",'Mapa final'!$A$46),"")</f>
        <v/>
      </c>
      <c r="K18" s="608"/>
      <c r="L18" s="608" t="str">
        <f>IF(AND('Mapa final'!$H$52="Alta",'Mapa final'!$L$52="Leve"),CONCATENATE("R",'Mapa final'!$A$52),"")</f>
        <v/>
      </c>
      <c r="M18" s="608"/>
      <c r="N18" s="608" t="str">
        <f>IF(AND('Mapa final'!$H$58="Alta",'Mapa final'!$L$58="Leve"),CONCATENATE("R",'Mapa final'!$A$58),"")</f>
        <v/>
      </c>
      <c r="O18" s="609"/>
      <c r="P18" s="607" t="str">
        <f>IF(AND('Mapa final'!$H$46="Alta",'Mapa final'!$L$46="Menor"),CONCATENATE("R",'Mapa final'!$A$46),"")</f>
        <v/>
      </c>
      <c r="Q18" s="608"/>
      <c r="R18" s="608" t="str">
        <f>IF(AND('Mapa final'!$H$52="Alta",'Mapa final'!$L$52="Menor"),CONCATENATE("R",'Mapa final'!$A$52),"")</f>
        <v/>
      </c>
      <c r="S18" s="608"/>
      <c r="T18" s="608" t="str">
        <f>IF(AND('Mapa final'!$H$58="Alta",'Mapa final'!$L$58="Menor"),CONCATENATE("R",'Mapa final'!$A$58),"")</f>
        <v/>
      </c>
      <c r="U18" s="609"/>
      <c r="V18" s="625" t="str">
        <f>IF(AND('Mapa final'!$H$46="Alta",'Mapa final'!$L$46="Moderado"),CONCATENATE("R",'Mapa final'!$A$46),"")</f>
        <v/>
      </c>
      <c r="W18" s="626"/>
      <c r="X18" s="627" t="str">
        <f>IF(AND('Mapa final'!$H$52="Alta",'Mapa final'!$L$52="Moderado"),CONCATENATE("R",'Mapa final'!$A$52),"")</f>
        <v/>
      </c>
      <c r="Y18" s="627"/>
      <c r="Z18" s="627" t="str">
        <f>IF(AND('Mapa final'!$H$58="Alta",'Mapa final'!$L$58="Moderado"),CONCATENATE("R",'Mapa final'!$A$58),"")</f>
        <v/>
      </c>
      <c r="AA18" s="628"/>
      <c r="AB18" s="625" t="str">
        <f>IF(AND('Mapa final'!$H$46="Alta",'Mapa final'!$L$46="Mayor"),CONCATENATE("R",'Mapa final'!$A$46),"")</f>
        <v/>
      </c>
      <c r="AC18" s="626"/>
      <c r="AD18" s="627" t="str">
        <f>IF(AND('Mapa final'!$H$52="Alta",'Mapa final'!$L$52="Mayor"),CONCATENATE("R",'Mapa final'!$A$52),"")</f>
        <v/>
      </c>
      <c r="AE18" s="627"/>
      <c r="AF18" s="627" t="str">
        <f>IF(AND('Mapa final'!$H$58="Alta",'Mapa final'!$L$58="Mayor"),CONCATENATE("R",'Mapa final'!$A$58),"")</f>
        <v/>
      </c>
      <c r="AG18" s="628"/>
      <c r="AH18" s="616" t="str">
        <f>IF(AND('Mapa final'!$H$46="Alta",'Mapa final'!$L$46="Catastrófico"),CONCATENATE("R",'Mapa final'!$A$46),"")</f>
        <v/>
      </c>
      <c r="AI18" s="617"/>
      <c r="AJ18" s="617" t="str">
        <f>IF(AND('Mapa final'!$H$52="Alta",'Mapa final'!$L$52="Catastrófico"),CONCATENATE("R",'Mapa final'!$A$52),"")</f>
        <v/>
      </c>
      <c r="AK18" s="617"/>
      <c r="AL18" s="617" t="str">
        <f>IF(AND('Mapa final'!$H$58="Alta",'Mapa final'!$L$58="Catastrófico"),CONCATENATE("R",'Mapa final'!$A$58),"")</f>
        <v/>
      </c>
      <c r="AM18" s="618"/>
      <c r="AN18" s="70"/>
      <c r="AO18" s="661"/>
      <c r="AP18" s="662"/>
      <c r="AQ18" s="662"/>
      <c r="AR18" s="662"/>
      <c r="AS18" s="662"/>
      <c r="AT18" s="663"/>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row>
    <row r="19" spans="1:80" ht="15" customHeight="1" x14ac:dyDescent="0.35">
      <c r="A19" s="70"/>
      <c r="B19" s="647"/>
      <c r="C19" s="647"/>
      <c r="D19" s="648"/>
      <c r="E19" s="639"/>
      <c r="F19" s="640"/>
      <c r="G19" s="640"/>
      <c r="H19" s="640"/>
      <c r="I19" s="645"/>
      <c r="J19" s="607"/>
      <c r="K19" s="608"/>
      <c r="L19" s="608"/>
      <c r="M19" s="608"/>
      <c r="N19" s="608"/>
      <c r="O19" s="609"/>
      <c r="P19" s="607"/>
      <c r="Q19" s="608"/>
      <c r="R19" s="608"/>
      <c r="S19" s="608"/>
      <c r="T19" s="608"/>
      <c r="U19" s="609"/>
      <c r="V19" s="625"/>
      <c r="W19" s="626"/>
      <c r="X19" s="627"/>
      <c r="Y19" s="627"/>
      <c r="Z19" s="627"/>
      <c r="AA19" s="628"/>
      <c r="AB19" s="625"/>
      <c r="AC19" s="626"/>
      <c r="AD19" s="627"/>
      <c r="AE19" s="627"/>
      <c r="AF19" s="627"/>
      <c r="AG19" s="628"/>
      <c r="AH19" s="616"/>
      <c r="AI19" s="617"/>
      <c r="AJ19" s="617"/>
      <c r="AK19" s="617"/>
      <c r="AL19" s="617"/>
      <c r="AM19" s="618"/>
      <c r="AN19" s="70"/>
      <c r="AO19" s="661"/>
      <c r="AP19" s="662"/>
      <c r="AQ19" s="662"/>
      <c r="AR19" s="662"/>
      <c r="AS19" s="662"/>
      <c r="AT19" s="663"/>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row>
    <row r="20" spans="1:80" ht="15" customHeight="1" x14ac:dyDescent="0.35">
      <c r="A20" s="70"/>
      <c r="B20" s="647"/>
      <c r="C20" s="647"/>
      <c r="D20" s="648"/>
      <c r="E20" s="639"/>
      <c r="F20" s="640"/>
      <c r="G20" s="640"/>
      <c r="H20" s="640"/>
      <c r="I20" s="645"/>
      <c r="J20" s="607" t="str">
        <f>IF(AND('Mapa final'!$H$64="Alta",'Mapa final'!$L$64="Leve"),CONCATENATE("R",'Mapa final'!$A$64),"")</f>
        <v/>
      </c>
      <c r="K20" s="608"/>
      <c r="L20" s="608" t="str">
        <f>IF(AND('Mapa final'!$H$70="Alta",'Mapa final'!$L$70="Leve"),CONCATENATE("R",'Mapa final'!$A$70),"")</f>
        <v/>
      </c>
      <c r="M20" s="608"/>
      <c r="N20" s="608" t="str">
        <f>IF(AND('Mapa final'!$H$76="Alta",'Mapa final'!$L$76="Leve"),CONCATENATE("R",'Mapa final'!$A$76),"")</f>
        <v/>
      </c>
      <c r="O20" s="609"/>
      <c r="P20" s="607" t="str">
        <f>IF(AND('Mapa final'!$H$64="Alta",'Mapa final'!$L$64="Menor"),CONCATENATE("R",'Mapa final'!$A$64),"")</f>
        <v/>
      </c>
      <c r="Q20" s="608"/>
      <c r="R20" s="608" t="str">
        <f>IF(AND('Mapa final'!$H$70="Alta",'Mapa final'!$L$70="Menor"),CONCATENATE("R",'Mapa final'!$A$70),"")</f>
        <v/>
      </c>
      <c r="S20" s="608"/>
      <c r="T20" s="608" t="str">
        <f>IF(AND('Mapa final'!$H$76="Alta",'Mapa final'!$L$76="Menor"),CONCATENATE("R",'Mapa final'!$A$76),"")</f>
        <v/>
      </c>
      <c r="U20" s="609"/>
      <c r="V20" s="625" t="str">
        <f>IF(AND('Mapa final'!$H$64="Alta",'Mapa final'!$L$64="Moderado"),CONCATENATE("R",'Mapa final'!$A$64),"")</f>
        <v/>
      </c>
      <c r="W20" s="626"/>
      <c r="X20" s="627" t="str">
        <f>IF(AND('Mapa final'!$H$70="Alta",'Mapa final'!$L$70="Moderado"),CONCATENATE("R",'Mapa final'!$A$70),"")</f>
        <v/>
      </c>
      <c r="Y20" s="627"/>
      <c r="Z20" s="627" t="str">
        <f>IF(AND('Mapa final'!$H$76="Alta",'Mapa final'!$L$76="Moderado"),CONCATENATE("R",'Mapa final'!$A$76),"")</f>
        <v/>
      </c>
      <c r="AA20" s="628"/>
      <c r="AB20" s="625" t="str">
        <f>IF(AND('Mapa final'!$H$64="Alta",'Mapa final'!$L$64="Mayor"),CONCATENATE("R",'Mapa final'!$A$64),"")</f>
        <v/>
      </c>
      <c r="AC20" s="626"/>
      <c r="AD20" s="627" t="str">
        <f>IF(AND('Mapa final'!$H$70="Alta",'Mapa final'!$L$70="Mayor"),CONCATENATE("R",'Mapa final'!$A$70),"")</f>
        <v/>
      </c>
      <c r="AE20" s="627"/>
      <c r="AF20" s="627" t="str">
        <f>IF(AND('Mapa final'!$H$76="Alta",'Mapa final'!$L$76="Mayor"),CONCATENATE("R",'Mapa final'!$A$76),"")</f>
        <v/>
      </c>
      <c r="AG20" s="628"/>
      <c r="AH20" s="616" t="str">
        <f>IF(AND('Mapa final'!$H$64="Alta",'Mapa final'!$L$64="Catastrófico"),CONCATENATE("R",'Mapa final'!$A$64),"")</f>
        <v/>
      </c>
      <c r="AI20" s="617"/>
      <c r="AJ20" s="617" t="str">
        <f>IF(AND('Mapa final'!$H$70="Alta",'Mapa final'!$L$70="Catastrófico"),CONCATENATE("R",'Mapa final'!$A$70),"")</f>
        <v/>
      </c>
      <c r="AK20" s="617"/>
      <c r="AL20" s="617" t="str">
        <f>IF(AND('Mapa final'!$H$76="Alta",'Mapa final'!$L$76="Catastrófico"),CONCATENATE("R",'Mapa final'!$A$76),"")</f>
        <v/>
      </c>
      <c r="AM20" s="618"/>
      <c r="AN20" s="70"/>
      <c r="AO20" s="661"/>
      <c r="AP20" s="662"/>
      <c r="AQ20" s="662"/>
      <c r="AR20" s="662"/>
      <c r="AS20" s="662"/>
      <c r="AT20" s="663"/>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row>
    <row r="21" spans="1:80" ht="15.75" customHeight="1" thickBot="1" x14ac:dyDescent="0.4">
      <c r="A21" s="70"/>
      <c r="B21" s="647"/>
      <c r="C21" s="647"/>
      <c r="D21" s="648"/>
      <c r="E21" s="642"/>
      <c r="F21" s="643"/>
      <c r="G21" s="643"/>
      <c r="H21" s="643"/>
      <c r="I21" s="643"/>
      <c r="J21" s="610"/>
      <c r="K21" s="611"/>
      <c r="L21" s="611"/>
      <c r="M21" s="611"/>
      <c r="N21" s="611"/>
      <c r="O21" s="612"/>
      <c r="P21" s="610"/>
      <c r="Q21" s="611"/>
      <c r="R21" s="611"/>
      <c r="S21" s="611"/>
      <c r="T21" s="611"/>
      <c r="U21" s="612"/>
      <c r="V21" s="629"/>
      <c r="W21" s="630"/>
      <c r="X21" s="630"/>
      <c r="Y21" s="630"/>
      <c r="Z21" s="630"/>
      <c r="AA21" s="631"/>
      <c r="AB21" s="629"/>
      <c r="AC21" s="630"/>
      <c r="AD21" s="630"/>
      <c r="AE21" s="630"/>
      <c r="AF21" s="630"/>
      <c r="AG21" s="631"/>
      <c r="AH21" s="619"/>
      <c r="AI21" s="620"/>
      <c r="AJ21" s="620"/>
      <c r="AK21" s="620"/>
      <c r="AL21" s="620"/>
      <c r="AM21" s="621"/>
      <c r="AN21" s="70"/>
      <c r="AO21" s="664"/>
      <c r="AP21" s="665"/>
      <c r="AQ21" s="665"/>
      <c r="AR21" s="665"/>
      <c r="AS21" s="665"/>
      <c r="AT21" s="666"/>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row>
    <row r="22" spans="1:80" x14ac:dyDescent="0.35">
      <c r="A22" s="70"/>
      <c r="B22" s="647"/>
      <c r="C22" s="647"/>
      <c r="D22" s="648"/>
      <c r="E22" s="636" t="s">
        <v>114</v>
      </c>
      <c r="F22" s="637"/>
      <c r="G22" s="637"/>
      <c r="H22" s="637"/>
      <c r="I22" s="638"/>
      <c r="J22" s="613" t="str">
        <f>IF(AND('Mapa final'!$H$10="Media",'Mapa final'!$L$10="Leve"),CONCATENATE("R",'Mapa final'!$A$10),"")</f>
        <v/>
      </c>
      <c r="K22" s="614"/>
      <c r="L22" s="614" t="str">
        <f ca="1">IF(AND('Mapa final'!$H$16="Media",'Mapa final'!$L$16="Leve"),CONCATENATE("R",'Mapa final'!$A$16),"")</f>
        <v/>
      </c>
      <c r="M22" s="614"/>
      <c r="N22" s="614" t="str">
        <f>IF(AND('Mapa final'!$H$22="Media",'Mapa final'!$L$22="Leve"),CONCATENATE("R",'Mapa final'!$A$22),"")</f>
        <v/>
      </c>
      <c r="O22" s="615"/>
      <c r="P22" s="613" t="str">
        <f>IF(AND('Mapa final'!$H$10="Media",'Mapa final'!$L$10="Menor"),CONCATENATE("R",'Mapa final'!$A$10),"")</f>
        <v/>
      </c>
      <c r="Q22" s="614"/>
      <c r="R22" s="614" t="str">
        <f ca="1">IF(AND('Mapa final'!$H$16="Media",'Mapa final'!$L$16="Menor"),CONCATENATE("R",'Mapa final'!$A$16),"")</f>
        <v/>
      </c>
      <c r="S22" s="614"/>
      <c r="T22" s="614" t="str">
        <f>IF(AND('Mapa final'!$H$22="Media",'Mapa final'!$L$22="Menor"),CONCATENATE("R",'Mapa final'!$A$22),"")</f>
        <v/>
      </c>
      <c r="U22" s="615"/>
      <c r="V22" s="613" t="str">
        <f>IF(AND('Mapa final'!$H$10="Media",'Mapa final'!$L$10="Moderado"),CONCATENATE("R",'Mapa final'!$A$10),"")</f>
        <v/>
      </c>
      <c r="W22" s="614"/>
      <c r="X22" s="614" t="str">
        <f ca="1">IF(AND('Mapa final'!$H$16="Media",'Mapa final'!$L$16="Moderado"),CONCATENATE("R",'Mapa final'!$A$16),"")</f>
        <v/>
      </c>
      <c r="Y22" s="614"/>
      <c r="Z22" s="614" t="str">
        <f>IF(AND('Mapa final'!$H$22="Media",'Mapa final'!$L$22="Moderado"),CONCATENATE("R",'Mapa final'!$A$22),"")</f>
        <v/>
      </c>
      <c r="AA22" s="615"/>
      <c r="AB22" s="632" t="str">
        <f>IF(AND('Mapa final'!$H$10="Media",'Mapa final'!$L$10="Mayor"),CONCATENATE("R",'Mapa final'!$A$10),"")</f>
        <v/>
      </c>
      <c r="AC22" s="633"/>
      <c r="AD22" s="633" t="str">
        <f ca="1">IF(AND('Mapa final'!$H$16="Media",'Mapa final'!$L$16="Mayor"),CONCATENATE("R",'Mapa final'!$A$16),"")</f>
        <v/>
      </c>
      <c r="AE22" s="633"/>
      <c r="AF22" s="633" t="str">
        <f>IF(AND('Mapa final'!$H$22="Media",'Mapa final'!$L$22="Mayor"),CONCATENATE("R",'Mapa final'!$A$22),"")</f>
        <v/>
      </c>
      <c r="AG22" s="634"/>
      <c r="AH22" s="622" t="str">
        <f>IF(AND('Mapa final'!$H$10="Media",'Mapa final'!$L$10="Catastrófico"),CONCATENATE("R",'Mapa final'!$A$10),"")</f>
        <v/>
      </c>
      <c r="AI22" s="623"/>
      <c r="AJ22" s="623" t="str">
        <f ca="1">IF(AND('Mapa final'!$H$16="Media",'Mapa final'!$L$16="Catastrófico"),CONCATENATE("R",'Mapa final'!$A$16),"")</f>
        <v/>
      </c>
      <c r="AK22" s="623"/>
      <c r="AL22" s="623" t="str">
        <f>IF(AND('Mapa final'!$H$22="Media",'Mapa final'!$L$22="Catastrófico"),CONCATENATE("R",'Mapa final'!$A$22),"")</f>
        <v/>
      </c>
      <c r="AM22" s="624"/>
      <c r="AN22" s="70"/>
      <c r="AO22" s="667" t="s">
        <v>78</v>
      </c>
      <c r="AP22" s="668"/>
      <c r="AQ22" s="668"/>
      <c r="AR22" s="668"/>
      <c r="AS22" s="668"/>
      <c r="AT22" s="669"/>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row>
    <row r="23" spans="1:80" x14ac:dyDescent="0.35">
      <c r="A23" s="70"/>
      <c r="B23" s="647"/>
      <c r="C23" s="647"/>
      <c r="D23" s="648"/>
      <c r="E23" s="639"/>
      <c r="F23" s="640"/>
      <c r="G23" s="640"/>
      <c r="H23" s="640"/>
      <c r="I23" s="641"/>
      <c r="J23" s="607"/>
      <c r="K23" s="608"/>
      <c r="L23" s="608"/>
      <c r="M23" s="608"/>
      <c r="N23" s="608"/>
      <c r="O23" s="609"/>
      <c r="P23" s="607"/>
      <c r="Q23" s="608"/>
      <c r="R23" s="608"/>
      <c r="S23" s="608"/>
      <c r="T23" s="608"/>
      <c r="U23" s="609"/>
      <c r="V23" s="607"/>
      <c r="W23" s="608"/>
      <c r="X23" s="608"/>
      <c r="Y23" s="608"/>
      <c r="Z23" s="608"/>
      <c r="AA23" s="609"/>
      <c r="AB23" s="625"/>
      <c r="AC23" s="626"/>
      <c r="AD23" s="626"/>
      <c r="AE23" s="626"/>
      <c r="AF23" s="626"/>
      <c r="AG23" s="628"/>
      <c r="AH23" s="616"/>
      <c r="AI23" s="617"/>
      <c r="AJ23" s="617"/>
      <c r="AK23" s="617"/>
      <c r="AL23" s="617"/>
      <c r="AM23" s="618"/>
      <c r="AN23" s="70"/>
      <c r="AO23" s="670"/>
      <c r="AP23" s="671"/>
      <c r="AQ23" s="671"/>
      <c r="AR23" s="671"/>
      <c r="AS23" s="671"/>
      <c r="AT23" s="672"/>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row>
    <row r="24" spans="1:80" x14ac:dyDescent="0.35">
      <c r="A24" s="70"/>
      <c r="B24" s="647"/>
      <c r="C24" s="647"/>
      <c r="D24" s="648"/>
      <c r="E24" s="639"/>
      <c r="F24" s="640"/>
      <c r="G24" s="640"/>
      <c r="H24" s="640"/>
      <c r="I24" s="641"/>
      <c r="J24" s="607" t="str">
        <f>IF(AND('Mapa final'!$H$28="Media",'Mapa final'!$L$28="Leve"),CONCATENATE("R",'Mapa final'!$A$28),"")</f>
        <v/>
      </c>
      <c r="K24" s="608"/>
      <c r="L24" s="608" t="str">
        <f>IF(AND('Mapa final'!$H$34="Media",'Mapa final'!$L$34="Leve"),CONCATENATE("R",'Mapa final'!$A$34),"")</f>
        <v/>
      </c>
      <c r="M24" s="608"/>
      <c r="N24" s="608" t="str">
        <f>IF(AND('Mapa final'!$H$40="Media",'Mapa final'!$L$40="Leve"),CONCATENATE("R",'Mapa final'!$A$40),"")</f>
        <v/>
      </c>
      <c r="O24" s="609"/>
      <c r="P24" s="607" t="str">
        <f>IF(AND('Mapa final'!$H$28="Media",'Mapa final'!$L$28="Menor"),CONCATENATE("R",'Mapa final'!$A$28),"")</f>
        <v/>
      </c>
      <c r="Q24" s="608"/>
      <c r="R24" s="608" t="str">
        <f>IF(AND('Mapa final'!$H$34="Media",'Mapa final'!$L$34="Menor"),CONCATENATE("R",'Mapa final'!$A$34),"")</f>
        <v/>
      </c>
      <c r="S24" s="608"/>
      <c r="T24" s="608" t="str">
        <f>IF(AND('Mapa final'!$H$40="Media",'Mapa final'!$L$40="Menor"),CONCATENATE("R",'Mapa final'!$A$40),"")</f>
        <v/>
      </c>
      <c r="U24" s="609"/>
      <c r="V24" s="607" t="str">
        <f>IF(AND('Mapa final'!$H$28="Media",'Mapa final'!$L$28="Moderado"),CONCATENATE("R",'Mapa final'!$A$28),"")</f>
        <v/>
      </c>
      <c r="W24" s="608"/>
      <c r="X24" s="608" t="str">
        <f>IF(AND('Mapa final'!$H$34="Media",'Mapa final'!$L$34="Moderado"),CONCATENATE("R",'Mapa final'!$A$34),"")</f>
        <v/>
      </c>
      <c r="Y24" s="608"/>
      <c r="Z24" s="608" t="str">
        <f>IF(AND('Mapa final'!$H$40="Media",'Mapa final'!$L$40="Moderado"),CONCATENATE("R",'Mapa final'!$A$40),"")</f>
        <v/>
      </c>
      <c r="AA24" s="609"/>
      <c r="AB24" s="625" t="str">
        <f>IF(AND('Mapa final'!$H$28="Media",'Mapa final'!$L$28="Mayor"),CONCATENATE("R",'Mapa final'!$A$28),"")</f>
        <v/>
      </c>
      <c r="AC24" s="626"/>
      <c r="AD24" s="627" t="str">
        <f>IF(AND('Mapa final'!$H$34="Media",'Mapa final'!$L$34="Mayor"),CONCATENATE("R",'Mapa final'!$A$34),"")</f>
        <v/>
      </c>
      <c r="AE24" s="627"/>
      <c r="AF24" s="627" t="str">
        <f>IF(AND('Mapa final'!$H$40="Media",'Mapa final'!$L$40="Mayor"),CONCATENATE("R",'Mapa final'!$A$40),"")</f>
        <v/>
      </c>
      <c r="AG24" s="628"/>
      <c r="AH24" s="616" t="str">
        <f>IF(AND('Mapa final'!$H$28="Media",'Mapa final'!$L$28="Catastrófico"),CONCATENATE("R",'Mapa final'!$A$28),"")</f>
        <v/>
      </c>
      <c r="AI24" s="617"/>
      <c r="AJ24" s="617" t="str">
        <f>IF(AND('Mapa final'!$H$34="Media",'Mapa final'!$L$34="Catastrófico"),CONCATENATE("R",'Mapa final'!$A$34),"")</f>
        <v/>
      </c>
      <c r="AK24" s="617"/>
      <c r="AL24" s="617" t="str">
        <f>IF(AND('Mapa final'!$H$40="Media",'Mapa final'!$L$40="Catastrófico"),CONCATENATE("R",'Mapa final'!$A$40),"")</f>
        <v/>
      </c>
      <c r="AM24" s="618"/>
      <c r="AN24" s="70"/>
      <c r="AO24" s="670"/>
      <c r="AP24" s="671"/>
      <c r="AQ24" s="671"/>
      <c r="AR24" s="671"/>
      <c r="AS24" s="671"/>
      <c r="AT24" s="672"/>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row>
    <row r="25" spans="1:80" x14ac:dyDescent="0.35">
      <c r="A25" s="70"/>
      <c r="B25" s="647"/>
      <c r="C25" s="647"/>
      <c r="D25" s="648"/>
      <c r="E25" s="639"/>
      <c r="F25" s="640"/>
      <c r="G25" s="640"/>
      <c r="H25" s="640"/>
      <c r="I25" s="641"/>
      <c r="J25" s="607"/>
      <c r="K25" s="608"/>
      <c r="L25" s="608"/>
      <c r="M25" s="608"/>
      <c r="N25" s="608"/>
      <c r="O25" s="609"/>
      <c r="P25" s="607"/>
      <c r="Q25" s="608"/>
      <c r="R25" s="608"/>
      <c r="S25" s="608"/>
      <c r="T25" s="608"/>
      <c r="U25" s="609"/>
      <c r="V25" s="607"/>
      <c r="W25" s="608"/>
      <c r="X25" s="608"/>
      <c r="Y25" s="608"/>
      <c r="Z25" s="608"/>
      <c r="AA25" s="609"/>
      <c r="AB25" s="625"/>
      <c r="AC25" s="626"/>
      <c r="AD25" s="627"/>
      <c r="AE25" s="627"/>
      <c r="AF25" s="627"/>
      <c r="AG25" s="628"/>
      <c r="AH25" s="616"/>
      <c r="AI25" s="617"/>
      <c r="AJ25" s="617"/>
      <c r="AK25" s="617"/>
      <c r="AL25" s="617"/>
      <c r="AM25" s="618"/>
      <c r="AN25" s="70"/>
      <c r="AO25" s="670"/>
      <c r="AP25" s="671"/>
      <c r="AQ25" s="671"/>
      <c r="AR25" s="671"/>
      <c r="AS25" s="671"/>
      <c r="AT25" s="672"/>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row>
    <row r="26" spans="1:80" x14ac:dyDescent="0.35">
      <c r="A26" s="70"/>
      <c r="B26" s="647"/>
      <c r="C26" s="647"/>
      <c r="D26" s="648"/>
      <c r="E26" s="639"/>
      <c r="F26" s="640"/>
      <c r="G26" s="640"/>
      <c r="H26" s="640"/>
      <c r="I26" s="641"/>
      <c r="J26" s="607" t="str">
        <f>IF(AND('Mapa final'!$H$46="Media",'Mapa final'!$L$46="Leve"),CONCATENATE("R",'Mapa final'!$A$46),"")</f>
        <v/>
      </c>
      <c r="K26" s="608"/>
      <c r="L26" s="608" t="str">
        <f>IF(AND('Mapa final'!$H$52="Media",'Mapa final'!$L$52="Leve"),CONCATENATE("R",'Mapa final'!$A$52),"")</f>
        <v/>
      </c>
      <c r="M26" s="608"/>
      <c r="N26" s="608" t="str">
        <f>IF(AND('Mapa final'!$H$58="Media",'Mapa final'!$L$58="Leve"),CONCATENATE("R",'Mapa final'!$A$58),"")</f>
        <v/>
      </c>
      <c r="O26" s="609"/>
      <c r="P26" s="607" t="str">
        <f>IF(AND('Mapa final'!$H$46="Media",'Mapa final'!$L$46="Menor"),CONCATENATE("R",'Mapa final'!$A$46),"")</f>
        <v/>
      </c>
      <c r="Q26" s="608"/>
      <c r="R26" s="608" t="str">
        <f>IF(AND('Mapa final'!$H$52="Media",'Mapa final'!$L$52="Menor"),CONCATENATE("R",'Mapa final'!$A$52),"")</f>
        <v/>
      </c>
      <c r="S26" s="608"/>
      <c r="T26" s="608" t="str">
        <f>IF(AND('Mapa final'!$H$58="Media",'Mapa final'!$L$58="Menor"),CONCATENATE("R",'Mapa final'!$A$58),"")</f>
        <v/>
      </c>
      <c r="U26" s="609"/>
      <c r="V26" s="607" t="str">
        <f>IF(AND('Mapa final'!$H$46="Media",'Mapa final'!$L$46="Moderado"),CONCATENATE("R",'Mapa final'!$A$46),"")</f>
        <v/>
      </c>
      <c r="W26" s="608"/>
      <c r="X26" s="608" t="str">
        <f>IF(AND('Mapa final'!$H$52="Media",'Mapa final'!$L$52="Moderado"),CONCATENATE("R",'Mapa final'!$A$52),"")</f>
        <v/>
      </c>
      <c r="Y26" s="608"/>
      <c r="Z26" s="608" t="str">
        <f>IF(AND('Mapa final'!$H$58="Media",'Mapa final'!$L$58="Moderado"),CONCATENATE("R",'Mapa final'!$A$58),"")</f>
        <v/>
      </c>
      <c r="AA26" s="609"/>
      <c r="AB26" s="625" t="str">
        <f>IF(AND('Mapa final'!$H$46="Media",'Mapa final'!$L$46="Mayor"),CONCATENATE("R",'Mapa final'!$A$46),"")</f>
        <v/>
      </c>
      <c r="AC26" s="626"/>
      <c r="AD26" s="627" t="str">
        <f>IF(AND('Mapa final'!$H$52="Media",'Mapa final'!$L$52="Mayor"),CONCATENATE("R",'Mapa final'!$A$52),"")</f>
        <v/>
      </c>
      <c r="AE26" s="627"/>
      <c r="AF26" s="627" t="str">
        <f>IF(AND('Mapa final'!$H$58="Media",'Mapa final'!$L$58="Mayor"),CONCATENATE("R",'Mapa final'!$A$58),"")</f>
        <v/>
      </c>
      <c r="AG26" s="628"/>
      <c r="AH26" s="616" t="str">
        <f>IF(AND('Mapa final'!$H$46="Media",'Mapa final'!$L$46="Catastrófico"),CONCATENATE("R",'Mapa final'!$A$46),"")</f>
        <v/>
      </c>
      <c r="AI26" s="617"/>
      <c r="AJ26" s="617" t="str">
        <f>IF(AND('Mapa final'!$H$52="Media",'Mapa final'!$L$52="Catastrófico"),CONCATENATE("R",'Mapa final'!$A$52),"")</f>
        <v/>
      </c>
      <c r="AK26" s="617"/>
      <c r="AL26" s="617" t="str">
        <f>IF(AND('Mapa final'!$H$58="Media",'Mapa final'!$L$58="Catastrófico"),CONCATENATE("R",'Mapa final'!$A$58),"")</f>
        <v/>
      </c>
      <c r="AM26" s="618"/>
      <c r="AN26" s="70"/>
      <c r="AO26" s="670"/>
      <c r="AP26" s="671"/>
      <c r="AQ26" s="671"/>
      <c r="AR26" s="671"/>
      <c r="AS26" s="671"/>
      <c r="AT26" s="672"/>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row>
    <row r="27" spans="1:80" x14ac:dyDescent="0.35">
      <c r="A27" s="70"/>
      <c r="B27" s="647"/>
      <c r="C27" s="647"/>
      <c r="D27" s="648"/>
      <c r="E27" s="639"/>
      <c r="F27" s="640"/>
      <c r="G27" s="640"/>
      <c r="H27" s="640"/>
      <c r="I27" s="641"/>
      <c r="J27" s="607"/>
      <c r="K27" s="608"/>
      <c r="L27" s="608"/>
      <c r="M27" s="608"/>
      <c r="N27" s="608"/>
      <c r="O27" s="609"/>
      <c r="P27" s="607"/>
      <c r="Q27" s="608"/>
      <c r="R27" s="608"/>
      <c r="S27" s="608"/>
      <c r="T27" s="608"/>
      <c r="U27" s="609"/>
      <c r="V27" s="607"/>
      <c r="W27" s="608"/>
      <c r="X27" s="608"/>
      <c r="Y27" s="608"/>
      <c r="Z27" s="608"/>
      <c r="AA27" s="609"/>
      <c r="AB27" s="625"/>
      <c r="AC27" s="626"/>
      <c r="AD27" s="627"/>
      <c r="AE27" s="627"/>
      <c r="AF27" s="627"/>
      <c r="AG27" s="628"/>
      <c r="AH27" s="616"/>
      <c r="AI27" s="617"/>
      <c r="AJ27" s="617"/>
      <c r="AK27" s="617"/>
      <c r="AL27" s="617"/>
      <c r="AM27" s="618"/>
      <c r="AN27" s="70"/>
      <c r="AO27" s="670"/>
      <c r="AP27" s="671"/>
      <c r="AQ27" s="671"/>
      <c r="AR27" s="671"/>
      <c r="AS27" s="671"/>
      <c r="AT27" s="672"/>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row>
    <row r="28" spans="1:80" x14ac:dyDescent="0.35">
      <c r="A28" s="70"/>
      <c r="B28" s="647"/>
      <c r="C28" s="647"/>
      <c r="D28" s="648"/>
      <c r="E28" s="639"/>
      <c r="F28" s="640"/>
      <c r="G28" s="640"/>
      <c r="H28" s="640"/>
      <c r="I28" s="641"/>
      <c r="J28" s="607" t="str">
        <f>IF(AND('Mapa final'!$H$64="Media",'Mapa final'!$L$64="Leve"),CONCATENATE("R",'Mapa final'!$A$64),"")</f>
        <v/>
      </c>
      <c r="K28" s="608"/>
      <c r="L28" s="608" t="str">
        <f>IF(AND('Mapa final'!$H$70="Media",'Mapa final'!$L$70="Leve"),CONCATENATE("R",'Mapa final'!$A$70),"")</f>
        <v/>
      </c>
      <c r="M28" s="608"/>
      <c r="N28" s="608" t="str">
        <f>IF(AND('Mapa final'!$H$76="Media",'Mapa final'!$L$76="Leve"),CONCATENATE("R",'Mapa final'!$A$76),"")</f>
        <v/>
      </c>
      <c r="O28" s="609"/>
      <c r="P28" s="607" t="str">
        <f>IF(AND('Mapa final'!$H$64="Media",'Mapa final'!$L$64="Menor"),CONCATENATE("R",'Mapa final'!$A$64),"")</f>
        <v/>
      </c>
      <c r="Q28" s="608"/>
      <c r="R28" s="608" t="str">
        <f>IF(AND('Mapa final'!$H$70="Media",'Mapa final'!$L$70="Menor"),CONCATENATE("R",'Mapa final'!$A$70),"")</f>
        <v/>
      </c>
      <c r="S28" s="608"/>
      <c r="T28" s="608" t="str">
        <f>IF(AND('Mapa final'!$H$76="Media",'Mapa final'!$L$76="Menor"),CONCATENATE("R",'Mapa final'!$A$76),"")</f>
        <v/>
      </c>
      <c r="U28" s="609"/>
      <c r="V28" s="607" t="str">
        <f>IF(AND('Mapa final'!$H$64="Media",'Mapa final'!$L$64="Moderado"),CONCATENATE("R",'Mapa final'!$A$64),"")</f>
        <v/>
      </c>
      <c r="W28" s="608"/>
      <c r="X28" s="608" t="str">
        <f>IF(AND('Mapa final'!$H$70="Media",'Mapa final'!$L$70="Moderado"),CONCATENATE("R",'Mapa final'!$A$70),"")</f>
        <v/>
      </c>
      <c r="Y28" s="608"/>
      <c r="Z28" s="608" t="str">
        <f>IF(AND('Mapa final'!$H$76="Media",'Mapa final'!$L$76="Moderado"),CONCATENATE("R",'Mapa final'!$A$76),"")</f>
        <v/>
      </c>
      <c r="AA28" s="609"/>
      <c r="AB28" s="625" t="str">
        <f>IF(AND('Mapa final'!$H$64="Media",'Mapa final'!$L$64="Mayor"),CONCATENATE("R",'Mapa final'!$A$64),"")</f>
        <v/>
      </c>
      <c r="AC28" s="626"/>
      <c r="AD28" s="627" t="str">
        <f>IF(AND('Mapa final'!$H$70="Media",'Mapa final'!$L$70="Mayor"),CONCATENATE("R",'Mapa final'!$A$70),"")</f>
        <v/>
      </c>
      <c r="AE28" s="627"/>
      <c r="AF28" s="627" t="str">
        <f>IF(AND('Mapa final'!$H$76="Media",'Mapa final'!$L$76="Mayor"),CONCATENATE("R",'Mapa final'!$A$76),"")</f>
        <v/>
      </c>
      <c r="AG28" s="628"/>
      <c r="AH28" s="616" t="str">
        <f>IF(AND('Mapa final'!$H$64="Media",'Mapa final'!$L$64="Catastrófico"),CONCATENATE("R",'Mapa final'!$A$64),"")</f>
        <v/>
      </c>
      <c r="AI28" s="617"/>
      <c r="AJ28" s="617" t="str">
        <f>IF(AND('Mapa final'!$H$70="Media",'Mapa final'!$L$70="Catastrófico"),CONCATENATE("R",'Mapa final'!$A$70),"")</f>
        <v/>
      </c>
      <c r="AK28" s="617"/>
      <c r="AL28" s="617" t="str">
        <f>IF(AND('Mapa final'!$H$76="Media",'Mapa final'!$L$76="Catastrófico"),CONCATENATE("R",'Mapa final'!$A$76),"")</f>
        <v/>
      </c>
      <c r="AM28" s="618"/>
      <c r="AN28" s="70"/>
      <c r="AO28" s="670"/>
      <c r="AP28" s="671"/>
      <c r="AQ28" s="671"/>
      <c r="AR28" s="671"/>
      <c r="AS28" s="671"/>
      <c r="AT28" s="672"/>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row>
    <row r="29" spans="1:80" ht="15" thickBot="1" x14ac:dyDescent="0.4">
      <c r="A29" s="70"/>
      <c r="B29" s="647"/>
      <c r="C29" s="647"/>
      <c r="D29" s="648"/>
      <c r="E29" s="642"/>
      <c r="F29" s="643"/>
      <c r="G29" s="643"/>
      <c r="H29" s="643"/>
      <c r="I29" s="644"/>
      <c r="J29" s="607"/>
      <c r="K29" s="608"/>
      <c r="L29" s="608"/>
      <c r="M29" s="608"/>
      <c r="N29" s="608"/>
      <c r="O29" s="609"/>
      <c r="P29" s="610"/>
      <c r="Q29" s="611"/>
      <c r="R29" s="611"/>
      <c r="S29" s="611"/>
      <c r="T29" s="611"/>
      <c r="U29" s="612"/>
      <c r="V29" s="610"/>
      <c r="W29" s="611"/>
      <c r="X29" s="611"/>
      <c r="Y29" s="611"/>
      <c r="Z29" s="611"/>
      <c r="AA29" s="612"/>
      <c r="AB29" s="629"/>
      <c r="AC29" s="630"/>
      <c r="AD29" s="630"/>
      <c r="AE29" s="630"/>
      <c r="AF29" s="630"/>
      <c r="AG29" s="631"/>
      <c r="AH29" s="619"/>
      <c r="AI29" s="620"/>
      <c r="AJ29" s="620"/>
      <c r="AK29" s="620"/>
      <c r="AL29" s="620"/>
      <c r="AM29" s="621"/>
      <c r="AN29" s="70"/>
      <c r="AO29" s="673"/>
      <c r="AP29" s="674"/>
      <c r="AQ29" s="674"/>
      <c r="AR29" s="674"/>
      <c r="AS29" s="674"/>
      <c r="AT29" s="675"/>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row>
    <row r="30" spans="1:80" x14ac:dyDescent="0.35">
      <c r="A30" s="70"/>
      <c r="B30" s="647"/>
      <c r="C30" s="647"/>
      <c r="D30" s="648"/>
      <c r="E30" s="636" t="s">
        <v>111</v>
      </c>
      <c r="F30" s="637"/>
      <c r="G30" s="637"/>
      <c r="H30" s="637"/>
      <c r="I30" s="637"/>
      <c r="J30" s="604" t="str">
        <f>IF(AND('Mapa final'!$H$10="Baja",'Mapa final'!$L$10="Leve"),CONCATENATE("R",'Mapa final'!$A$10),"")</f>
        <v/>
      </c>
      <c r="K30" s="605"/>
      <c r="L30" s="605" t="str">
        <f ca="1">IF(AND('Mapa final'!$H$16="Baja",'Mapa final'!$L$16="Leve"),CONCATENATE("R",'Mapa final'!$A$16),"")</f>
        <v/>
      </c>
      <c r="M30" s="605"/>
      <c r="N30" s="605" t="str">
        <f>IF(AND('Mapa final'!$H$22="Baja",'Mapa final'!$L$22="Leve"),CONCATENATE("R",'Mapa final'!$A$22),"")</f>
        <v/>
      </c>
      <c r="O30" s="606"/>
      <c r="P30" s="614" t="str">
        <f>IF(AND('Mapa final'!$H$10="Baja",'Mapa final'!$L$10="Menor"),CONCATENATE("R",'Mapa final'!$A$10),"")</f>
        <v/>
      </c>
      <c r="Q30" s="614"/>
      <c r="R30" s="614" t="str">
        <f ca="1">IF(AND('Mapa final'!$H$16="Baja",'Mapa final'!$L$16="Menor"),CONCATENATE("R",'Mapa final'!$A$16),"")</f>
        <v/>
      </c>
      <c r="S30" s="614"/>
      <c r="T30" s="614" t="str">
        <f>IF(AND('Mapa final'!$H$22="Baja",'Mapa final'!$L$22="Menor"),CONCATENATE("R",'Mapa final'!$A$22),"")</f>
        <v/>
      </c>
      <c r="U30" s="615"/>
      <c r="V30" s="613" t="str">
        <f>IF(AND('Mapa final'!$H$10="Baja",'Mapa final'!$L$10="Moderado"),CONCATENATE("R",'Mapa final'!$A$10),"")</f>
        <v/>
      </c>
      <c r="W30" s="614"/>
      <c r="X30" s="614" t="str">
        <f ca="1">IF(AND('Mapa final'!$H$16="Baja",'Mapa final'!$L$16="Moderado"),CONCATENATE("R",'Mapa final'!$A$16),"")</f>
        <v/>
      </c>
      <c r="Y30" s="614"/>
      <c r="Z30" s="614" t="str">
        <f>IF(AND('Mapa final'!$H$22="Baja",'Mapa final'!$L$22="Moderado"),CONCATENATE("R",'Mapa final'!$A$22),"")</f>
        <v>R2</v>
      </c>
      <c r="AA30" s="615"/>
      <c r="AB30" s="632" t="str">
        <f>IF(AND('Mapa final'!$H$10="Baja",'Mapa final'!$L$10="Mayor"),CONCATENATE("R",'Mapa final'!$A$10),"")</f>
        <v>R1</v>
      </c>
      <c r="AC30" s="633"/>
      <c r="AD30" s="633" t="str">
        <f ca="1">IF(AND('Mapa final'!$H$16="Baja",'Mapa final'!$L$16="Mayor"),CONCATENATE("R",'Mapa final'!$A$16),"")</f>
        <v/>
      </c>
      <c r="AE30" s="633"/>
      <c r="AF30" s="633" t="str">
        <f>IF(AND('Mapa final'!$H$22="Baja",'Mapa final'!$L$22="Mayor"),CONCATENATE("R",'Mapa final'!$A$22),"")</f>
        <v/>
      </c>
      <c r="AG30" s="634"/>
      <c r="AH30" s="622" t="str">
        <f>IF(AND('Mapa final'!$H$10="Baja",'Mapa final'!$L$10="Catastrófico"),CONCATENATE("R",'Mapa final'!$A$10),"")</f>
        <v/>
      </c>
      <c r="AI30" s="623"/>
      <c r="AJ30" s="623" t="str">
        <f ca="1">IF(AND('Mapa final'!$H$16="Baja",'Mapa final'!$L$16="Catastrófico"),CONCATENATE("R",'Mapa final'!$A$16),"")</f>
        <v/>
      </c>
      <c r="AK30" s="623"/>
      <c r="AL30" s="623" t="str">
        <f>IF(AND('Mapa final'!$H$22="Baja",'Mapa final'!$L$22="Catastrófico"),CONCATENATE("R",'Mapa final'!$A$22),"")</f>
        <v/>
      </c>
      <c r="AM30" s="624"/>
      <c r="AN30" s="70"/>
      <c r="AO30" s="676" t="s">
        <v>79</v>
      </c>
      <c r="AP30" s="677"/>
      <c r="AQ30" s="677"/>
      <c r="AR30" s="677"/>
      <c r="AS30" s="677"/>
      <c r="AT30" s="678"/>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row>
    <row r="31" spans="1:80" x14ac:dyDescent="0.35">
      <c r="A31" s="70"/>
      <c r="B31" s="647"/>
      <c r="C31" s="647"/>
      <c r="D31" s="648"/>
      <c r="E31" s="639"/>
      <c r="F31" s="640"/>
      <c r="G31" s="640"/>
      <c r="H31" s="640"/>
      <c r="I31" s="645"/>
      <c r="J31" s="598"/>
      <c r="K31" s="599"/>
      <c r="L31" s="599"/>
      <c r="M31" s="599"/>
      <c r="N31" s="599"/>
      <c r="O31" s="600"/>
      <c r="P31" s="608"/>
      <c r="Q31" s="608"/>
      <c r="R31" s="608"/>
      <c r="S31" s="608"/>
      <c r="T31" s="608"/>
      <c r="U31" s="609"/>
      <c r="V31" s="607"/>
      <c r="W31" s="608"/>
      <c r="X31" s="608"/>
      <c r="Y31" s="608"/>
      <c r="Z31" s="608"/>
      <c r="AA31" s="609"/>
      <c r="AB31" s="625"/>
      <c r="AC31" s="626"/>
      <c r="AD31" s="626"/>
      <c r="AE31" s="626"/>
      <c r="AF31" s="626"/>
      <c r="AG31" s="628"/>
      <c r="AH31" s="616"/>
      <c r="AI31" s="617"/>
      <c r="AJ31" s="617"/>
      <c r="AK31" s="617"/>
      <c r="AL31" s="617"/>
      <c r="AM31" s="618"/>
      <c r="AN31" s="70"/>
      <c r="AO31" s="679"/>
      <c r="AP31" s="680"/>
      <c r="AQ31" s="680"/>
      <c r="AR31" s="680"/>
      <c r="AS31" s="680"/>
      <c r="AT31" s="681"/>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row>
    <row r="32" spans="1:80" x14ac:dyDescent="0.35">
      <c r="A32" s="70"/>
      <c r="B32" s="647"/>
      <c r="C32" s="647"/>
      <c r="D32" s="648"/>
      <c r="E32" s="639"/>
      <c r="F32" s="640"/>
      <c r="G32" s="640"/>
      <c r="H32" s="640"/>
      <c r="I32" s="645"/>
      <c r="J32" s="598" t="str">
        <f>IF(AND('Mapa final'!$H$28="Baja",'Mapa final'!$L$28="Leve"),CONCATENATE("R",'Mapa final'!$A$28),"")</f>
        <v/>
      </c>
      <c r="K32" s="599"/>
      <c r="L32" s="599" t="str">
        <f>IF(AND('Mapa final'!$H$34="Baja",'Mapa final'!$L$34="Leve"),CONCATENATE("R",'Mapa final'!$A$34),"")</f>
        <v/>
      </c>
      <c r="M32" s="599"/>
      <c r="N32" s="599" t="str">
        <f>IF(AND('Mapa final'!$H$40="Baja",'Mapa final'!$L$40="Leve"),CONCATENATE("R",'Mapa final'!$A$40),"")</f>
        <v/>
      </c>
      <c r="O32" s="600"/>
      <c r="P32" s="608" t="str">
        <f>IF(AND('Mapa final'!$H$28="Baja",'Mapa final'!$L$28="Menor"),CONCATENATE("R",'Mapa final'!$A$28),"")</f>
        <v/>
      </c>
      <c r="Q32" s="608"/>
      <c r="R32" s="608" t="str">
        <f>IF(AND('Mapa final'!$H$34="Baja",'Mapa final'!$L$34="Menor"),CONCATENATE("R",'Mapa final'!$A$34),"")</f>
        <v/>
      </c>
      <c r="S32" s="608"/>
      <c r="T32" s="608" t="str">
        <f>IF(AND('Mapa final'!$H$40="Baja",'Mapa final'!$L$40="Menor"),CONCATENATE("R",'Mapa final'!$A$40),"")</f>
        <v/>
      </c>
      <c r="U32" s="609"/>
      <c r="V32" s="607" t="str">
        <f>IF(AND('Mapa final'!$H$28="Baja",'Mapa final'!$L$28="Moderado"),CONCATENATE("R",'Mapa final'!$A$28),"")</f>
        <v/>
      </c>
      <c r="W32" s="608"/>
      <c r="X32" s="608" t="str">
        <f>IF(AND('Mapa final'!$H$34="Baja",'Mapa final'!$L$34="Moderado"),CONCATENATE("R",'Mapa final'!$A$34),"")</f>
        <v/>
      </c>
      <c r="Y32" s="608"/>
      <c r="Z32" s="608" t="str">
        <f>IF(AND('Mapa final'!$H$40="Baja",'Mapa final'!$L$40="Moderado"),CONCATENATE("R",'Mapa final'!$A$40),"")</f>
        <v/>
      </c>
      <c r="AA32" s="609"/>
      <c r="AB32" s="625" t="str">
        <f>IF(AND('Mapa final'!$H$28="Baja",'Mapa final'!$L$28="Mayor"),CONCATENATE("R",'Mapa final'!$A$28),"")</f>
        <v/>
      </c>
      <c r="AC32" s="626"/>
      <c r="AD32" s="627" t="str">
        <f>IF(AND('Mapa final'!$H$34="Baja",'Mapa final'!$L$34="Mayor"),CONCATENATE("R",'Mapa final'!$A$34),"")</f>
        <v/>
      </c>
      <c r="AE32" s="627"/>
      <c r="AF32" s="627" t="str">
        <f>IF(AND('Mapa final'!$H$40="Baja",'Mapa final'!$L$40="Mayor"),CONCATENATE("R",'Mapa final'!$A$40),"")</f>
        <v/>
      </c>
      <c r="AG32" s="628"/>
      <c r="AH32" s="616" t="str">
        <f>IF(AND('Mapa final'!$H$28="Baja",'Mapa final'!$L$28="Catastrófico"),CONCATENATE("R",'Mapa final'!$A$28),"")</f>
        <v/>
      </c>
      <c r="AI32" s="617"/>
      <c r="AJ32" s="617" t="str">
        <f>IF(AND('Mapa final'!$H$34="Baja",'Mapa final'!$L$34="Catastrófico"),CONCATENATE("R",'Mapa final'!$A$34),"")</f>
        <v/>
      </c>
      <c r="AK32" s="617"/>
      <c r="AL32" s="617" t="str">
        <f>IF(AND('Mapa final'!$H$40="Baja",'Mapa final'!$L$40="Catastrófico"),CONCATENATE("R",'Mapa final'!$A$40),"")</f>
        <v/>
      </c>
      <c r="AM32" s="618"/>
      <c r="AN32" s="70"/>
      <c r="AO32" s="679"/>
      <c r="AP32" s="680"/>
      <c r="AQ32" s="680"/>
      <c r="AR32" s="680"/>
      <c r="AS32" s="680"/>
      <c r="AT32" s="681"/>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row>
    <row r="33" spans="1:80" x14ac:dyDescent="0.35">
      <c r="A33" s="70"/>
      <c r="B33" s="647"/>
      <c r="C33" s="647"/>
      <c r="D33" s="648"/>
      <c r="E33" s="639"/>
      <c r="F33" s="640"/>
      <c r="G33" s="640"/>
      <c r="H33" s="640"/>
      <c r="I33" s="645"/>
      <c r="J33" s="598"/>
      <c r="K33" s="599"/>
      <c r="L33" s="599"/>
      <c r="M33" s="599"/>
      <c r="N33" s="599"/>
      <c r="O33" s="600"/>
      <c r="P33" s="608"/>
      <c r="Q33" s="608"/>
      <c r="R33" s="608"/>
      <c r="S33" s="608"/>
      <c r="T33" s="608"/>
      <c r="U33" s="609"/>
      <c r="V33" s="607"/>
      <c r="W33" s="608"/>
      <c r="X33" s="608"/>
      <c r="Y33" s="608"/>
      <c r="Z33" s="608"/>
      <c r="AA33" s="609"/>
      <c r="AB33" s="625"/>
      <c r="AC33" s="626"/>
      <c r="AD33" s="627"/>
      <c r="AE33" s="627"/>
      <c r="AF33" s="627"/>
      <c r="AG33" s="628"/>
      <c r="AH33" s="616"/>
      <c r="AI33" s="617"/>
      <c r="AJ33" s="617"/>
      <c r="AK33" s="617"/>
      <c r="AL33" s="617"/>
      <c r="AM33" s="618"/>
      <c r="AN33" s="70"/>
      <c r="AO33" s="679"/>
      <c r="AP33" s="680"/>
      <c r="AQ33" s="680"/>
      <c r="AR33" s="680"/>
      <c r="AS33" s="680"/>
      <c r="AT33" s="681"/>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row>
    <row r="34" spans="1:80" x14ac:dyDescent="0.35">
      <c r="A34" s="70"/>
      <c r="B34" s="647"/>
      <c r="C34" s="647"/>
      <c r="D34" s="648"/>
      <c r="E34" s="639"/>
      <c r="F34" s="640"/>
      <c r="G34" s="640"/>
      <c r="H34" s="640"/>
      <c r="I34" s="645"/>
      <c r="J34" s="598" t="str">
        <f>IF(AND('Mapa final'!$H$46="Baja",'Mapa final'!$L$46="Leve"),CONCATENATE("R",'Mapa final'!$A$46),"")</f>
        <v/>
      </c>
      <c r="K34" s="599"/>
      <c r="L34" s="599" t="str">
        <f>IF(AND('Mapa final'!$H$52="Baja",'Mapa final'!$L$52="Leve"),CONCATENATE("R",'Mapa final'!$A$52),"")</f>
        <v/>
      </c>
      <c r="M34" s="599"/>
      <c r="N34" s="599" t="str">
        <f>IF(AND('Mapa final'!$H$58="Baja",'Mapa final'!$L$58="Leve"),CONCATENATE("R",'Mapa final'!$A$58),"")</f>
        <v/>
      </c>
      <c r="O34" s="600"/>
      <c r="P34" s="608" t="str">
        <f>IF(AND('Mapa final'!$H$46="Baja",'Mapa final'!$L$46="Menor"),CONCATENATE("R",'Mapa final'!$A$46),"")</f>
        <v/>
      </c>
      <c r="Q34" s="608"/>
      <c r="R34" s="608" t="str">
        <f>IF(AND('Mapa final'!$H$52="Baja",'Mapa final'!$L$52="Menor"),CONCATENATE("R",'Mapa final'!$A$52),"")</f>
        <v/>
      </c>
      <c r="S34" s="608"/>
      <c r="T34" s="608" t="str">
        <f>IF(AND('Mapa final'!$H$58="Baja",'Mapa final'!$L$58="Menor"),CONCATENATE("R",'Mapa final'!$A$58),"")</f>
        <v/>
      </c>
      <c r="U34" s="609"/>
      <c r="V34" s="607" t="str">
        <f>IF(AND('Mapa final'!$H$46="Baja",'Mapa final'!$L$46="Moderado"),CONCATENATE("R",'Mapa final'!$A$46),"")</f>
        <v/>
      </c>
      <c r="W34" s="608"/>
      <c r="X34" s="608" t="str">
        <f>IF(AND('Mapa final'!$H$52="Baja",'Mapa final'!$L$52="Moderado"),CONCATENATE("R",'Mapa final'!$A$52),"")</f>
        <v/>
      </c>
      <c r="Y34" s="608"/>
      <c r="Z34" s="608" t="str">
        <f>IF(AND('Mapa final'!$H$58="Baja",'Mapa final'!$L$58="Moderado"),CONCATENATE("R",'Mapa final'!$A$58),"")</f>
        <v/>
      </c>
      <c r="AA34" s="609"/>
      <c r="AB34" s="625" t="str">
        <f>IF(AND('Mapa final'!$H$46="Baja",'Mapa final'!$L$46="Mayor"),CONCATENATE("R",'Mapa final'!$A$46),"")</f>
        <v/>
      </c>
      <c r="AC34" s="626"/>
      <c r="AD34" s="627" t="str">
        <f>IF(AND('Mapa final'!$H$52="Baja",'Mapa final'!$L$52="Mayor"),CONCATENATE("R",'Mapa final'!$A$52),"")</f>
        <v/>
      </c>
      <c r="AE34" s="627"/>
      <c r="AF34" s="627" t="str">
        <f>IF(AND('Mapa final'!$H$58="Baja",'Mapa final'!$L$58="Mayor"),CONCATENATE("R",'Mapa final'!$A$58),"")</f>
        <v/>
      </c>
      <c r="AG34" s="628"/>
      <c r="AH34" s="616" t="str">
        <f>IF(AND('Mapa final'!$H$46="Baja",'Mapa final'!$L$46="Catastrófico"),CONCATENATE("R",'Mapa final'!$A$46),"")</f>
        <v/>
      </c>
      <c r="AI34" s="617"/>
      <c r="AJ34" s="617" t="str">
        <f>IF(AND('Mapa final'!$H$52="Baja",'Mapa final'!$L$52="Catastrófico"),CONCATENATE("R",'Mapa final'!$A$52),"")</f>
        <v/>
      </c>
      <c r="AK34" s="617"/>
      <c r="AL34" s="617" t="str">
        <f>IF(AND('Mapa final'!$H$58="Baja",'Mapa final'!$L$58="Catastrófico"),CONCATENATE("R",'Mapa final'!$A$58),"")</f>
        <v/>
      </c>
      <c r="AM34" s="618"/>
      <c r="AN34" s="70"/>
      <c r="AO34" s="679"/>
      <c r="AP34" s="680"/>
      <c r="AQ34" s="680"/>
      <c r="AR34" s="680"/>
      <c r="AS34" s="680"/>
      <c r="AT34" s="681"/>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row>
    <row r="35" spans="1:80" x14ac:dyDescent="0.35">
      <c r="A35" s="70"/>
      <c r="B35" s="647"/>
      <c r="C35" s="647"/>
      <c r="D35" s="648"/>
      <c r="E35" s="639"/>
      <c r="F35" s="640"/>
      <c r="G35" s="640"/>
      <c r="H35" s="640"/>
      <c r="I35" s="645"/>
      <c r="J35" s="598"/>
      <c r="K35" s="599"/>
      <c r="L35" s="599"/>
      <c r="M35" s="599"/>
      <c r="N35" s="599"/>
      <c r="O35" s="600"/>
      <c r="P35" s="608"/>
      <c r="Q35" s="608"/>
      <c r="R35" s="608"/>
      <c r="S35" s="608"/>
      <c r="T35" s="608"/>
      <c r="U35" s="609"/>
      <c r="V35" s="607"/>
      <c r="W35" s="608"/>
      <c r="X35" s="608"/>
      <c r="Y35" s="608"/>
      <c r="Z35" s="608"/>
      <c r="AA35" s="609"/>
      <c r="AB35" s="625"/>
      <c r="AC35" s="626"/>
      <c r="AD35" s="627"/>
      <c r="AE35" s="627"/>
      <c r="AF35" s="627"/>
      <c r="AG35" s="628"/>
      <c r="AH35" s="616"/>
      <c r="AI35" s="617"/>
      <c r="AJ35" s="617"/>
      <c r="AK35" s="617"/>
      <c r="AL35" s="617"/>
      <c r="AM35" s="618"/>
      <c r="AN35" s="70"/>
      <c r="AO35" s="679"/>
      <c r="AP35" s="680"/>
      <c r="AQ35" s="680"/>
      <c r="AR35" s="680"/>
      <c r="AS35" s="680"/>
      <c r="AT35" s="681"/>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row>
    <row r="36" spans="1:80" x14ac:dyDescent="0.35">
      <c r="A36" s="70"/>
      <c r="B36" s="647"/>
      <c r="C36" s="647"/>
      <c r="D36" s="648"/>
      <c r="E36" s="639"/>
      <c r="F36" s="640"/>
      <c r="G36" s="640"/>
      <c r="H36" s="640"/>
      <c r="I36" s="645"/>
      <c r="J36" s="598" t="str">
        <f>IF(AND('Mapa final'!$H$64="Baja",'Mapa final'!$L$64="Leve"),CONCATENATE("R",'Mapa final'!$A$64),"")</f>
        <v/>
      </c>
      <c r="K36" s="599"/>
      <c r="L36" s="599" t="str">
        <f>IF(AND('Mapa final'!$H$70="Baja",'Mapa final'!$L$70="Leve"),CONCATENATE("R",'Mapa final'!$A$70),"")</f>
        <v/>
      </c>
      <c r="M36" s="599"/>
      <c r="N36" s="599" t="str">
        <f>IF(AND('Mapa final'!$H$76="Baja",'Mapa final'!$L$76="Leve"),CONCATENATE("R",'Mapa final'!$A$76),"")</f>
        <v/>
      </c>
      <c r="O36" s="600"/>
      <c r="P36" s="608" t="str">
        <f>IF(AND('Mapa final'!$H$64="Baja",'Mapa final'!$L$64="Menor"),CONCATENATE("R",'Mapa final'!$A$64),"")</f>
        <v/>
      </c>
      <c r="Q36" s="608"/>
      <c r="R36" s="608" t="str">
        <f>IF(AND('Mapa final'!$H$70="Baja",'Mapa final'!$L$70="Menor"),CONCATENATE("R",'Mapa final'!$A$70),"")</f>
        <v/>
      </c>
      <c r="S36" s="608"/>
      <c r="T36" s="608" t="str">
        <f>IF(AND('Mapa final'!$H$76="Baja",'Mapa final'!$L$76="Menor"),CONCATENATE("R",'Mapa final'!$A$76),"")</f>
        <v/>
      </c>
      <c r="U36" s="609"/>
      <c r="V36" s="607" t="str">
        <f>IF(AND('Mapa final'!$H$64="Baja",'Mapa final'!$L$64="Moderado"),CONCATENATE("R",'Mapa final'!$A$64),"")</f>
        <v/>
      </c>
      <c r="W36" s="608"/>
      <c r="X36" s="608" t="str">
        <f>IF(AND('Mapa final'!$H$70="Baja",'Mapa final'!$L$70="Moderado"),CONCATENATE("R",'Mapa final'!$A$70),"")</f>
        <v/>
      </c>
      <c r="Y36" s="608"/>
      <c r="Z36" s="608" t="str">
        <f>IF(AND('Mapa final'!$H$76="Baja",'Mapa final'!$L$76="Moderado"),CONCATENATE("R",'Mapa final'!$A$76),"")</f>
        <v/>
      </c>
      <c r="AA36" s="609"/>
      <c r="AB36" s="625" t="str">
        <f>IF(AND('Mapa final'!$H$64="Baja",'Mapa final'!$L$64="Mayor"),CONCATENATE("R",'Mapa final'!$A$64),"")</f>
        <v/>
      </c>
      <c r="AC36" s="626"/>
      <c r="AD36" s="627" t="str">
        <f>IF(AND('Mapa final'!$H$70="Baja",'Mapa final'!$L$70="Mayor"),CONCATENATE("R",'Mapa final'!$A$70),"")</f>
        <v/>
      </c>
      <c r="AE36" s="627"/>
      <c r="AF36" s="627" t="str">
        <f>IF(AND('Mapa final'!$H$76="Baja",'Mapa final'!$L$76="Mayor"),CONCATENATE("R",'Mapa final'!$A$76),"")</f>
        <v/>
      </c>
      <c r="AG36" s="628"/>
      <c r="AH36" s="616" t="str">
        <f>IF(AND('Mapa final'!$H$64="Baja",'Mapa final'!$L$64="Catastrófico"),CONCATENATE("R",'Mapa final'!$A$64),"")</f>
        <v/>
      </c>
      <c r="AI36" s="617"/>
      <c r="AJ36" s="617" t="str">
        <f>IF(AND('Mapa final'!$H$70="Baja",'Mapa final'!$L$70="Catastrófico"),CONCATENATE("R",'Mapa final'!$A$70),"")</f>
        <v/>
      </c>
      <c r="AK36" s="617"/>
      <c r="AL36" s="617" t="str">
        <f>IF(AND('Mapa final'!$H$76="Baja",'Mapa final'!$L$76="Catastrófico"),CONCATENATE("R",'Mapa final'!$A$76),"")</f>
        <v/>
      </c>
      <c r="AM36" s="618"/>
      <c r="AN36" s="70"/>
      <c r="AO36" s="679"/>
      <c r="AP36" s="680"/>
      <c r="AQ36" s="680"/>
      <c r="AR36" s="680"/>
      <c r="AS36" s="680"/>
      <c r="AT36" s="681"/>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row>
    <row r="37" spans="1:80" ht="15" thickBot="1" x14ac:dyDescent="0.4">
      <c r="A37" s="70"/>
      <c r="B37" s="647"/>
      <c r="C37" s="647"/>
      <c r="D37" s="648"/>
      <c r="E37" s="642"/>
      <c r="F37" s="643"/>
      <c r="G37" s="643"/>
      <c r="H37" s="643"/>
      <c r="I37" s="643"/>
      <c r="J37" s="601"/>
      <c r="K37" s="602"/>
      <c r="L37" s="602"/>
      <c r="M37" s="602"/>
      <c r="N37" s="602"/>
      <c r="O37" s="603"/>
      <c r="P37" s="611"/>
      <c r="Q37" s="611"/>
      <c r="R37" s="611"/>
      <c r="S37" s="611"/>
      <c r="T37" s="611"/>
      <c r="U37" s="612"/>
      <c r="V37" s="610"/>
      <c r="W37" s="611"/>
      <c r="X37" s="611"/>
      <c r="Y37" s="611"/>
      <c r="Z37" s="611"/>
      <c r="AA37" s="612"/>
      <c r="AB37" s="629"/>
      <c r="AC37" s="630"/>
      <c r="AD37" s="630"/>
      <c r="AE37" s="630"/>
      <c r="AF37" s="630"/>
      <c r="AG37" s="631"/>
      <c r="AH37" s="619"/>
      <c r="AI37" s="620"/>
      <c r="AJ37" s="620"/>
      <c r="AK37" s="620"/>
      <c r="AL37" s="620"/>
      <c r="AM37" s="621"/>
      <c r="AN37" s="70"/>
      <c r="AO37" s="682"/>
      <c r="AP37" s="683"/>
      <c r="AQ37" s="683"/>
      <c r="AR37" s="683"/>
      <c r="AS37" s="683"/>
      <c r="AT37" s="684"/>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row>
    <row r="38" spans="1:80" x14ac:dyDescent="0.35">
      <c r="A38" s="70"/>
      <c r="B38" s="647"/>
      <c r="C38" s="647"/>
      <c r="D38" s="648"/>
      <c r="E38" s="636" t="s">
        <v>110</v>
      </c>
      <c r="F38" s="637"/>
      <c r="G38" s="637"/>
      <c r="H38" s="637"/>
      <c r="I38" s="638"/>
      <c r="J38" s="604" t="str">
        <f>IF(AND('Mapa final'!$H$10="Muy Baja",'Mapa final'!$L$10="Leve"),CONCATENATE("R",'Mapa final'!$A$10),"")</f>
        <v/>
      </c>
      <c r="K38" s="605"/>
      <c r="L38" s="605" t="str">
        <f ca="1">IF(AND('Mapa final'!$H$16="Muy Baja",'Mapa final'!$L$16="Leve"),CONCATENATE("R",'Mapa final'!$A$16),"")</f>
        <v/>
      </c>
      <c r="M38" s="605"/>
      <c r="N38" s="605" t="str">
        <f>IF(AND('Mapa final'!$H$22="Muy Baja",'Mapa final'!$L$22="Leve"),CONCATENATE("R",'Mapa final'!$A$22),"")</f>
        <v/>
      </c>
      <c r="O38" s="606"/>
      <c r="P38" s="604" t="str">
        <f>IF(AND('Mapa final'!$H$10="Muy Baja",'Mapa final'!$L$10="Menor"),CONCATENATE("R",'Mapa final'!$A$10),"")</f>
        <v/>
      </c>
      <c r="Q38" s="605"/>
      <c r="R38" s="605" t="str">
        <f ca="1">IF(AND('Mapa final'!$H$16="Muy Baja",'Mapa final'!$L$16="Menor"),CONCATENATE("R",'Mapa final'!$A$16),"")</f>
        <v/>
      </c>
      <c r="S38" s="605"/>
      <c r="T38" s="605" t="str">
        <f>IF(AND('Mapa final'!$H$22="Muy Baja",'Mapa final'!$L$22="Menor"),CONCATENATE("R",'Mapa final'!$A$22),"")</f>
        <v/>
      </c>
      <c r="U38" s="606"/>
      <c r="V38" s="613" t="str">
        <f>IF(AND('Mapa final'!$H$10="Muy Baja",'Mapa final'!$L$10="Moderado"),CONCATENATE("R",'Mapa final'!$A$10),"")</f>
        <v/>
      </c>
      <c r="W38" s="614"/>
      <c r="X38" s="614" t="str">
        <f ca="1">IF(AND('Mapa final'!$H$16="Muy Baja",'Mapa final'!$L$16="Moderado"),CONCATENATE("R",'Mapa final'!$A$16),"")</f>
        <v/>
      </c>
      <c r="Y38" s="614"/>
      <c r="Z38" s="614" t="str">
        <f>IF(AND('Mapa final'!$H$22="Muy Baja",'Mapa final'!$L$22="Moderado"),CONCATENATE("R",'Mapa final'!$A$22),"")</f>
        <v/>
      </c>
      <c r="AA38" s="615"/>
      <c r="AB38" s="632" t="str">
        <f>IF(AND('Mapa final'!$H$10="Muy Baja",'Mapa final'!$L$10="Mayor"),CONCATENATE("R",'Mapa final'!$A$10),"")</f>
        <v/>
      </c>
      <c r="AC38" s="633"/>
      <c r="AD38" s="633" t="str">
        <f ca="1">IF(AND('Mapa final'!$H$16="Muy Baja",'Mapa final'!$L$16="Mayor"),CONCATENATE("R",'Mapa final'!$A$16),"")</f>
        <v/>
      </c>
      <c r="AE38" s="633"/>
      <c r="AF38" s="633" t="str">
        <f>IF(AND('Mapa final'!$H$22="Muy Baja",'Mapa final'!$L$22="Mayor"),CONCATENATE("R",'Mapa final'!$A$22),"")</f>
        <v/>
      </c>
      <c r="AG38" s="634"/>
      <c r="AH38" s="622" t="str">
        <f>IF(AND('Mapa final'!$H$10="Muy Baja",'Mapa final'!$L$10="Catastrófico"),CONCATENATE("R",'Mapa final'!$A$10),"")</f>
        <v/>
      </c>
      <c r="AI38" s="623"/>
      <c r="AJ38" s="623" t="str">
        <f ca="1">IF(AND('Mapa final'!$H$16="Muy Baja",'Mapa final'!$L$16="Catastrófico"),CONCATENATE("R",'Mapa final'!$A$16),"")</f>
        <v/>
      </c>
      <c r="AK38" s="623"/>
      <c r="AL38" s="623" t="str">
        <f>IF(AND('Mapa final'!$H$22="Muy Baja",'Mapa final'!$L$22="Catastrófico"),CONCATENATE("R",'Mapa final'!$A$22),"")</f>
        <v/>
      </c>
      <c r="AM38" s="624"/>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row>
    <row r="39" spans="1:80" x14ac:dyDescent="0.35">
      <c r="A39" s="70"/>
      <c r="B39" s="647"/>
      <c r="C39" s="647"/>
      <c r="D39" s="648"/>
      <c r="E39" s="639"/>
      <c r="F39" s="640"/>
      <c r="G39" s="640"/>
      <c r="H39" s="640"/>
      <c r="I39" s="641"/>
      <c r="J39" s="598"/>
      <c r="K39" s="599"/>
      <c r="L39" s="599"/>
      <c r="M39" s="599"/>
      <c r="N39" s="599"/>
      <c r="O39" s="600"/>
      <c r="P39" s="598"/>
      <c r="Q39" s="599"/>
      <c r="R39" s="599"/>
      <c r="S39" s="599"/>
      <c r="T39" s="599"/>
      <c r="U39" s="600"/>
      <c r="V39" s="607"/>
      <c r="W39" s="608"/>
      <c r="X39" s="608"/>
      <c r="Y39" s="608"/>
      <c r="Z39" s="608"/>
      <c r="AA39" s="609"/>
      <c r="AB39" s="625"/>
      <c r="AC39" s="626"/>
      <c r="AD39" s="626"/>
      <c r="AE39" s="626"/>
      <c r="AF39" s="626"/>
      <c r="AG39" s="628"/>
      <c r="AH39" s="616"/>
      <c r="AI39" s="617"/>
      <c r="AJ39" s="617"/>
      <c r="AK39" s="617"/>
      <c r="AL39" s="617"/>
      <c r="AM39" s="618"/>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row>
    <row r="40" spans="1:80" x14ac:dyDescent="0.35">
      <c r="A40" s="70"/>
      <c r="B40" s="647"/>
      <c r="C40" s="647"/>
      <c r="D40" s="648"/>
      <c r="E40" s="639"/>
      <c r="F40" s="640"/>
      <c r="G40" s="640"/>
      <c r="H40" s="640"/>
      <c r="I40" s="641"/>
      <c r="J40" s="598" t="str">
        <f>IF(AND('Mapa final'!$H$28="Muy Baja",'Mapa final'!$L$28="Leve"),CONCATENATE("R",'Mapa final'!$A$28),"")</f>
        <v/>
      </c>
      <c r="K40" s="599"/>
      <c r="L40" s="599" t="str">
        <f>IF(AND('Mapa final'!$H$34="Muy Baja",'Mapa final'!$L$34="Leve"),CONCATENATE("R",'Mapa final'!$A$34),"")</f>
        <v/>
      </c>
      <c r="M40" s="599"/>
      <c r="N40" s="599" t="str">
        <f>IF(AND('Mapa final'!$H$40="Muy Baja",'Mapa final'!$L$40="Leve"),CONCATENATE("R",'Mapa final'!$A$40),"")</f>
        <v/>
      </c>
      <c r="O40" s="600"/>
      <c r="P40" s="598" t="str">
        <f>IF(AND('Mapa final'!$H$28="Muy Baja",'Mapa final'!$L$28="Menor"),CONCATENATE("R",'Mapa final'!$A$28),"")</f>
        <v/>
      </c>
      <c r="Q40" s="599"/>
      <c r="R40" s="599" t="str">
        <f>IF(AND('Mapa final'!$H$34="Muy Baja",'Mapa final'!$L$34="Menor"),CONCATENATE("R",'Mapa final'!$A$34),"")</f>
        <v/>
      </c>
      <c r="S40" s="599"/>
      <c r="T40" s="599" t="str">
        <f>IF(AND('Mapa final'!$H$40="Muy Baja",'Mapa final'!$L$40="Menor"),CONCATENATE("R",'Mapa final'!$A$40),"")</f>
        <v/>
      </c>
      <c r="U40" s="600"/>
      <c r="V40" s="607" t="str">
        <f>IF(AND('Mapa final'!$H$28="Muy Baja",'Mapa final'!$L$28="Moderado"),CONCATENATE("R",'Mapa final'!$A$28),"")</f>
        <v/>
      </c>
      <c r="W40" s="608"/>
      <c r="X40" s="608" t="str">
        <f>IF(AND('Mapa final'!$H$34="Muy Baja",'Mapa final'!$L$34="Moderado"),CONCATENATE("R",'Mapa final'!$A$34),"")</f>
        <v/>
      </c>
      <c r="Y40" s="608"/>
      <c r="Z40" s="608" t="str">
        <f>IF(AND('Mapa final'!$H$40="Muy Baja",'Mapa final'!$L$40="Moderado"),CONCATENATE("R",'Mapa final'!$A$40),"")</f>
        <v/>
      </c>
      <c r="AA40" s="609"/>
      <c r="AB40" s="625" t="str">
        <f>IF(AND('Mapa final'!$H$28="Muy Baja",'Mapa final'!$L$28="Mayor"),CONCATENATE("R",'Mapa final'!$A$28),"")</f>
        <v/>
      </c>
      <c r="AC40" s="626"/>
      <c r="AD40" s="627" t="str">
        <f>IF(AND('Mapa final'!$H$34="Muy Baja",'Mapa final'!$L$34="Mayor"),CONCATENATE("R",'Mapa final'!$A$34),"")</f>
        <v/>
      </c>
      <c r="AE40" s="627"/>
      <c r="AF40" s="627" t="str">
        <f>IF(AND('Mapa final'!$H$40="Muy Baja",'Mapa final'!$L$40="Mayor"),CONCATENATE("R",'Mapa final'!$A$40),"")</f>
        <v/>
      </c>
      <c r="AG40" s="628"/>
      <c r="AH40" s="616" t="str">
        <f>IF(AND('Mapa final'!$H$28="Muy Baja",'Mapa final'!$L$28="Catastrófico"),CONCATENATE("R",'Mapa final'!$A$28),"")</f>
        <v/>
      </c>
      <c r="AI40" s="617"/>
      <c r="AJ40" s="617" t="str">
        <f>IF(AND('Mapa final'!$H$34="Muy Baja",'Mapa final'!$L$34="Catastrófico"),CONCATENATE("R",'Mapa final'!$A$34),"")</f>
        <v/>
      </c>
      <c r="AK40" s="617"/>
      <c r="AL40" s="617" t="str">
        <f>IF(AND('Mapa final'!$H$40="Muy Baja",'Mapa final'!$L$40="Catastrófico"),CONCATENATE("R",'Mapa final'!$A$40),"")</f>
        <v/>
      </c>
      <c r="AM40" s="618"/>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row>
    <row r="41" spans="1:80" x14ac:dyDescent="0.35">
      <c r="A41" s="70"/>
      <c r="B41" s="647"/>
      <c r="C41" s="647"/>
      <c r="D41" s="648"/>
      <c r="E41" s="639"/>
      <c r="F41" s="640"/>
      <c r="G41" s="640"/>
      <c r="H41" s="640"/>
      <c r="I41" s="641"/>
      <c r="J41" s="598"/>
      <c r="K41" s="599"/>
      <c r="L41" s="599"/>
      <c r="M41" s="599"/>
      <c r="N41" s="599"/>
      <c r="O41" s="600"/>
      <c r="P41" s="598"/>
      <c r="Q41" s="599"/>
      <c r="R41" s="599"/>
      <c r="S41" s="599"/>
      <c r="T41" s="599"/>
      <c r="U41" s="600"/>
      <c r="V41" s="607"/>
      <c r="W41" s="608"/>
      <c r="X41" s="608"/>
      <c r="Y41" s="608"/>
      <c r="Z41" s="608"/>
      <c r="AA41" s="609"/>
      <c r="AB41" s="625"/>
      <c r="AC41" s="626"/>
      <c r="AD41" s="627"/>
      <c r="AE41" s="627"/>
      <c r="AF41" s="627"/>
      <c r="AG41" s="628"/>
      <c r="AH41" s="616"/>
      <c r="AI41" s="617"/>
      <c r="AJ41" s="617"/>
      <c r="AK41" s="617"/>
      <c r="AL41" s="617"/>
      <c r="AM41" s="618"/>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row>
    <row r="42" spans="1:80" x14ac:dyDescent="0.35">
      <c r="A42" s="70"/>
      <c r="B42" s="647"/>
      <c r="C42" s="647"/>
      <c r="D42" s="648"/>
      <c r="E42" s="639"/>
      <c r="F42" s="640"/>
      <c r="G42" s="640"/>
      <c r="H42" s="640"/>
      <c r="I42" s="641"/>
      <c r="J42" s="598" t="str">
        <f>IF(AND('Mapa final'!$H$46="Muy Baja",'Mapa final'!$L$46="Leve"),CONCATENATE("R",'Mapa final'!$A$46),"")</f>
        <v/>
      </c>
      <c r="K42" s="599"/>
      <c r="L42" s="599" t="str">
        <f>IF(AND('Mapa final'!$H$52="Muy Baja",'Mapa final'!$L$52="Leve"),CONCATENATE("R",'Mapa final'!$A$52),"")</f>
        <v/>
      </c>
      <c r="M42" s="599"/>
      <c r="N42" s="599" t="str">
        <f>IF(AND('Mapa final'!$H$58="Muy Baja",'Mapa final'!$L$58="Leve"),CONCATENATE("R",'Mapa final'!$A$58),"")</f>
        <v/>
      </c>
      <c r="O42" s="600"/>
      <c r="P42" s="598" t="str">
        <f>IF(AND('Mapa final'!$H$46="Muy Baja",'Mapa final'!$L$46="Menor"),CONCATENATE("R",'Mapa final'!$A$46),"")</f>
        <v/>
      </c>
      <c r="Q42" s="599"/>
      <c r="R42" s="599" t="str">
        <f>IF(AND('Mapa final'!$H$52="Muy Baja",'Mapa final'!$L$52="Menor"),CONCATENATE("R",'Mapa final'!$A$52),"")</f>
        <v/>
      </c>
      <c r="S42" s="599"/>
      <c r="T42" s="599" t="str">
        <f>IF(AND('Mapa final'!$H$58="Muy Baja",'Mapa final'!$L$58="Menor"),CONCATENATE("R",'Mapa final'!$A$58),"")</f>
        <v/>
      </c>
      <c r="U42" s="600"/>
      <c r="V42" s="607" t="str">
        <f>IF(AND('Mapa final'!$H$46="Muy Baja",'Mapa final'!$L$46="Moderado"),CONCATENATE("R",'Mapa final'!$A$46),"")</f>
        <v/>
      </c>
      <c r="W42" s="608"/>
      <c r="X42" s="608" t="str">
        <f>IF(AND('Mapa final'!$H$52="Muy Baja",'Mapa final'!$L$52="Moderado"),CONCATENATE("R",'Mapa final'!$A$52),"")</f>
        <v/>
      </c>
      <c r="Y42" s="608"/>
      <c r="Z42" s="608" t="str">
        <f>IF(AND('Mapa final'!$H$58="Muy Baja",'Mapa final'!$L$58="Moderado"),CONCATENATE("R",'Mapa final'!$A$58),"")</f>
        <v/>
      </c>
      <c r="AA42" s="609"/>
      <c r="AB42" s="625" t="str">
        <f>IF(AND('Mapa final'!$H$46="Muy Baja",'Mapa final'!$L$46="Mayor"),CONCATENATE("R",'Mapa final'!$A$46),"")</f>
        <v/>
      </c>
      <c r="AC42" s="626"/>
      <c r="AD42" s="627" t="str">
        <f>IF(AND('Mapa final'!$H$52="Muy Baja",'Mapa final'!$L$52="Mayor"),CONCATENATE("R",'Mapa final'!$A$52),"")</f>
        <v/>
      </c>
      <c r="AE42" s="627"/>
      <c r="AF42" s="627" t="str">
        <f>IF(AND('Mapa final'!$H$58="Muy Baja",'Mapa final'!$L$58="Mayor"),CONCATENATE("R",'Mapa final'!$A$58),"")</f>
        <v/>
      </c>
      <c r="AG42" s="628"/>
      <c r="AH42" s="616" t="str">
        <f>IF(AND('Mapa final'!$H$46="Muy Baja",'Mapa final'!$L$46="Catastrófico"),CONCATENATE("R",'Mapa final'!$A$46),"")</f>
        <v/>
      </c>
      <c r="AI42" s="617"/>
      <c r="AJ42" s="617" t="str">
        <f>IF(AND('Mapa final'!$H$52="Muy Baja",'Mapa final'!$L$52="Catastrófico"),CONCATENATE("R",'Mapa final'!$A$52),"")</f>
        <v/>
      </c>
      <c r="AK42" s="617"/>
      <c r="AL42" s="617" t="str">
        <f>IF(AND('Mapa final'!$H$58="Muy Baja",'Mapa final'!$L$58="Catastrófico"),CONCATENATE("R",'Mapa final'!$A$58),"")</f>
        <v/>
      </c>
      <c r="AM42" s="618"/>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row>
    <row r="43" spans="1:80" x14ac:dyDescent="0.35">
      <c r="A43" s="70"/>
      <c r="B43" s="647"/>
      <c r="C43" s="647"/>
      <c r="D43" s="648"/>
      <c r="E43" s="639"/>
      <c r="F43" s="640"/>
      <c r="G43" s="640"/>
      <c r="H43" s="640"/>
      <c r="I43" s="641"/>
      <c r="J43" s="598"/>
      <c r="K43" s="599"/>
      <c r="L43" s="599"/>
      <c r="M43" s="599"/>
      <c r="N43" s="599"/>
      <c r="O43" s="600"/>
      <c r="P43" s="598"/>
      <c r="Q43" s="599"/>
      <c r="R43" s="599"/>
      <c r="S43" s="599"/>
      <c r="T43" s="599"/>
      <c r="U43" s="600"/>
      <c r="V43" s="607"/>
      <c r="W43" s="608"/>
      <c r="X43" s="608"/>
      <c r="Y43" s="608"/>
      <c r="Z43" s="608"/>
      <c r="AA43" s="609"/>
      <c r="AB43" s="625"/>
      <c r="AC43" s="626"/>
      <c r="AD43" s="627"/>
      <c r="AE43" s="627"/>
      <c r="AF43" s="627"/>
      <c r="AG43" s="628"/>
      <c r="AH43" s="616"/>
      <c r="AI43" s="617"/>
      <c r="AJ43" s="617"/>
      <c r="AK43" s="617"/>
      <c r="AL43" s="617"/>
      <c r="AM43" s="618"/>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row>
    <row r="44" spans="1:80" x14ac:dyDescent="0.35">
      <c r="A44" s="70"/>
      <c r="B44" s="647"/>
      <c r="C44" s="647"/>
      <c r="D44" s="648"/>
      <c r="E44" s="639"/>
      <c r="F44" s="640"/>
      <c r="G44" s="640"/>
      <c r="H44" s="640"/>
      <c r="I44" s="641"/>
      <c r="J44" s="598" t="str">
        <f>IF(AND('Mapa final'!$H$64="Muy Baja",'Mapa final'!$L$64="Leve"),CONCATENATE("R",'Mapa final'!$A$64),"")</f>
        <v/>
      </c>
      <c r="K44" s="599"/>
      <c r="L44" s="599" t="str">
        <f>IF(AND('Mapa final'!$H$70="Muy Baja",'Mapa final'!$L$70="Leve"),CONCATENATE("R",'Mapa final'!$A$70),"")</f>
        <v/>
      </c>
      <c r="M44" s="599"/>
      <c r="N44" s="599" t="str">
        <f>IF(AND('Mapa final'!$H$76="Muy Baja",'Mapa final'!$L$76="Leve"),CONCATENATE("R",'Mapa final'!$A$76),"")</f>
        <v/>
      </c>
      <c r="O44" s="600"/>
      <c r="P44" s="598" t="str">
        <f>IF(AND('Mapa final'!$H$64="Muy Baja",'Mapa final'!$L$64="Menor"),CONCATENATE("R",'Mapa final'!$A$64),"")</f>
        <v/>
      </c>
      <c r="Q44" s="599"/>
      <c r="R44" s="599" t="str">
        <f>IF(AND('Mapa final'!$H$70="Muy Baja",'Mapa final'!$L$70="Menor"),CONCATENATE("R",'Mapa final'!$A$70),"")</f>
        <v/>
      </c>
      <c r="S44" s="599"/>
      <c r="T44" s="599" t="str">
        <f>IF(AND('Mapa final'!$H$76="Muy Baja",'Mapa final'!$L$76="Menor"),CONCATENATE("R",'Mapa final'!$A$76),"")</f>
        <v/>
      </c>
      <c r="U44" s="600"/>
      <c r="V44" s="607" t="str">
        <f>IF(AND('Mapa final'!$H$64="Muy Baja",'Mapa final'!$L$64="Moderado"),CONCATENATE("R",'Mapa final'!$A$64),"")</f>
        <v/>
      </c>
      <c r="W44" s="608"/>
      <c r="X44" s="608" t="str">
        <f>IF(AND('Mapa final'!$H$70="Muy Baja",'Mapa final'!$L$70="Moderado"),CONCATENATE("R",'Mapa final'!$A$70),"")</f>
        <v/>
      </c>
      <c r="Y44" s="608"/>
      <c r="Z44" s="608" t="str">
        <f>IF(AND('Mapa final'!$H$76="Muy Baja",'Mapa final'!$L$76="Moderado"),CONCATENATE("R",'Mapa final'!$A$76),"")</f>
        <v/>
      </c>
      <c r="AA44" s="609"/>
      <c r="AB44" s="625" t="str">
        <f>IF(AND('Mapa final'!$H$64="Muy Baja",'Mapa final'!$L$64="Mayor"),CONCATENATE("R",'Mapa final'!$A$64),"")</f>
        <v/>
      </c>
      <c r="AC44" s="626"/>
      <c r="AD44" s="627" t="str">
        <f>IF(AND('Mapa final'!$H$70="Muy Baja",'Mapa final'!$L$70="Mayor"),CONCATENATE("R",'Mapa final'!$A$70),"")</f>
        <v/>
      </c>
      <c r="AE44" s="627"/>
      <c r="AF44" s="627" t="str">
        <f>IF(AND('Mapa final'!$H$76="Muy Baja",'Mapa final'!$L$76="Mayor"),CONCATENATE("R",'Mapa final'!$A$76),"")</f>
        <v/>
      </c>
      <c r="AG44" s="628"/>
      <c r="AH44" s="616" t="str">
        <f>IF(AND('Mapa final'!$H$64="Muy Baja",'Mapa final'!$L$64="Catastrófico"),CONCATENATE("R",'Mapa final'!$A$64),"")</f>
        <v/>
      </c>
      <c r="AI44" s="617"/>
      <c r="AJ44" s="617" t="str">
        <f>IF(AND('Mapa final'!$H$70="Muy Baja",'Mapa final'!$L$70="Catastrófico"),CONCATENATE("R",'Mapa final'!$A$70),"")</f>
        <v/>
      </c>
      <c r="AK44" s="617"/>
      <c r="AL44" s="617" t="str">
        <f>IF(AND('Mapa final'!$H$76="Muy Baja",'Mapa final'!$L$76="Catastrófico"),CONCATENATE("R",'Mapa final'!$A$76),"")</f>
        <v/>
      </c>
      <c r="AM44" s="618"/>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row>
    <row r="45" spans="1:80" ht="15" thickBot="1" x14ac:dyDescent="0.4">
      <c r="A45" s="70"/>
      <c r="B45" s="647"/>
      <c r="C45" s="647"/>
      <c r="D45" s="648"/>
      <c r="E45" s="642"/>
      <c r="F45" s="643"/>
      <c r="G45" s="643"/>
      <c r="H45" s="643"/>
      <c r="I45" s="644"/>
      <c r="J45" s="601"/>
      <c r="K45" s="602"/>
      <c r="L45" s="602"/>
      <c r="M45" s="602"/>
      <c r="N45" s="602"/>
      <c r="O45" s="603"/>
      <c r="P45" s="601"/>
      <c r="Q45" s="602"/>
      <c r="R45" s="602"/>
      <c r="S45" s="602"/>
      <c r="T45" s="602"/>
      <c r="U45" s="603"/>
      <c r="V45" s="610"/>
      <c r="W45" s="611"/>
      <c r="X45" s="611"/>
      <c r="Y45" s="611"/>
      <c r="Z45" s="611"/>
      <c r="AA45" s="612"/>
      <c r="AB45" s="629"/>
      <c r="AC45" s="630"/>
      <c r="AD45" s="630"/>
      <c r="AE45" s="630"/>
      <c r="AF45" s="630"/>
      <c r="AG45" s="631"/>
      <c r="AH45" s="619"/>
      <c r="AI45" s="620"/>
      <c r="AJ45" s="620"/>
      <c r="AK45" s="620"/>
      <c r="AL45" s="620"/>
      <c r="AM45" s="621"/>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row>
    <row r="46" spans="1:80" x14ac:dyDescent="0.35">
      <c r="A46" s="70"/>
      <c r="B46" s="70"/>
      <c r="C46" s="70"/>
      <c r="D46" s="70"/>
      <c r="E46" s="70"/>
      <c r="F46" s="70"/>
      <c r="G46" s="70"/>
      <c r="H46" s="70"/>
      <c r="I46" s="70"/>
      <c r="J46" s="636" t="s">
        <v>109</v>
      </c>
      <c r="K46" s="637"/>
      <c r="L46" s="637"/>
      <c r="M46" s="637"/>
      <c r="N46" s="637"/>
      <c r="O46" s="638"/>
      <c r="P46" s="636" t="s">
        <v>108</v>
      </c>
      <c r="Q46" s="637"/>
      <c r="R46" s="637"/>
      <c r="S46" s="637"/>
      <c r="T46" s="637"/>
      <c r="U46" s="638"/>
      <c r="V46" s="636" t="s">
        <v>107</v>
      </c>
      <c r="W46" s="637"/>
      <c r="X46" s="637"/>
      <c r="Y46" s="637"/>
      <c r="Z46" s="637"/>
      <c r="AA46" s="638"/>
      <c r="AB46" s="636" t="s">
        <v>106</v>
      </c>
      <c r="AC46" s="646"/>
      <c r="AD46" s="637"/>
      <c r="AE46" s="637"/>
      <c r="AF46" s="637"/>
      <c r="AG46" s="638"/>
      <c r="AH46" s="636" t="s">
        <v>105</v>
      </c>
      <c r="AI46" s="637"/>
      <c r="AJ46" s="637"/>
      <c r="AK46" s="637"/>
      <c r="AL46" s="637"/>
      <c r="AM46" s="638"/>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x14ac:dyDescent="0.35">
      <c r="A47" s="70"/>
      <c r="B47" s="70"/>
      <c r="C47" s="70"/>
      <c r="D47" s="70"/>
      <c r="E47" s="70"/>
      <c r="F47" s="70"/>
      <c r="G47" s="70"/>
      <c r="H47" s="70"/>
      <c r="I47" s="70"/>
      <c r="J47" s="639"/>
      <c r="K47" s="640"/>
      <c r="L47" s="640"/>
      <c r="M47" s="640"/>
      <c r="N47" s="640"/>
      <c r="O47" s="641"/>
      <c r="P47" s="639"/>
      <c r="Q47" s="640"/>
      <c r="R47" s="640"/>
      <c r="S47" s="640"/>
      <c r="T47" s="640"/>
      <c r="U47" s="641"/>
      <c r="V47" s="639"/>
      <c r="W47" s="640"/>
      <c r="X47" s="640"/>
      <c r="Y47" s="640"/>
      <c r="Z47" s="640"/>
      <c r="AA47" s="641"/>
      <c r="AB47" s="639"/>
      <c r="AC47" s="640"/>
      <c r="AD47" s="640"/>
      <c r="AE47" s="640"/>
      <c r="AF47" s="640"/>
      <c r="AG47" s="641"/>
      <c r="AH47" s="639"/>
      <c r="AI47" s="640"/>
      <c r="AJ47" s="640"/>
      <c r="AK47" s="640"/>
      <c r="AL47" s="640"/>
      <c r="AM47" s="641"/>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x14ac:dyDescent="0.35">
      <c r="A48" s="70"/>
      <c r="B48" s="70"/>
      <c r="C48" s="70"/>
      <c r="D48" s="70"/>
      <c r="E48" s="70"/>
      <c r="F48" s="70"/>
      <c r="G48" s="70"/>
      <c r="H48" s="70"/>
      <c r="I48" s="70"/>
      <c r="J48" s="639"/>
      <c r="K48" s="640"/>
      <c r="L48" s="640"/>
      <c r="M48" s="640"/>
      <c r="N48" s="640"/>
      <c r="O48" s="641"/>
      <c r="P48" s="639"/>
      <c r="Q48" s="640"/>
      <c r="R48" s="640"/>
      <c r="S48" s="640"/>
      <c r="T48" s="640"/>
      <c r="U48" s="641"/>
      <c r="V48" s="639"/>
      <c r="W48" s="640"/>
      <c r="X48" s="640"/>
      <c r="Y48" s="640"/>
      <c r="Z48" s="640"/>
      <c r="AA48" s="641"/>
      <c r="AB48" s="639"/>
      <c r="AC48" s="640"/>
      <c r="AD48" s="640"/>
      <c r="AE48" s="640"/>
      <c r="AF48" s="640"/>
      <c r="AG48" s="641"/>
      <c r="AH48" s="639"/>
      <c r="AI48" s="640"/>
      <c r="AJ48" s="640"/>
      <c r="AK48" s="640"/>
      <c r="AL48" s="640"/>
      <c r="AM48" s="641"/>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x14ac:dyDescent="0.35">
      <c r="A49" s="70"/>
      <c r="B49" s="70"/>
      <c r="C49" s="70"/>
      <c r="D49" s="70"/>
      <c r="E49" s="70"/>
      <c r="F49" s="70"/>
      <c r="G49" s="70"/>
      <c r="H49" s="70"/>
      <c r="I49" s="70"/>
      <c r="J49" s="639"/>
      <c r="K49" s="640"/>
      <c r="L49" s="640"/>
      <c r="M49" s="640"/>
      <c r="N49" s="640"/>
      <c r="O49" s="641"/>
      <c r="P49" s="639"/>
      <c r="Q49" s="640"/>
      <c r="R49" s="640"/>
      <c r="S49" s="640"/>
      <c r="T49" s="640"/>
      <c r="U49" s="641"/>
      <c r="V49" s="639"/>
      <c r="W49" s="640"/>
      <c r="X49" s="640"/>
      <c r="Y49" s="640"/>
      <c r="Z49" s="640"/>
      <c r="AA49" s="641"/>
      <c r="AB49" s="639"/>
      <c r="AC49" s="640"/>
      <c r="AD49" s="640"/>
      <c r="AE49" s="640"/>
      <c r="AF49" s="640"/>
      <c r="AG49" s="641"/>
      <c r="AH49" s="639"/>
      <c r="AI49" s="640"/>
      <c r="AJ49" s="640"/>
      <c r="AK49" s="640"/>
      <c r="AL49" s="640"/>
      <c r="AM49" s="641"/>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x14ac:dyDescent="0.35">
      <c r="A50" s="70"/>
      <c r="B50" s="70"/>
      <c r="C50" s="70"/>
      <c r="D50" s="70"/>
      <c r="E50" s="70"/>
      <c r="F50" s="70"/>
      <c r="G50" s="70"/>
      <c r="H50" s="70"/>
      <c r="I50" s="70"/>
      <c r="J50" s="639"/>
      <c r="K50" s="640"/>
      <c r="L50" s="640"/>
      <c r="M50" s="640"/>
      <c r="N50" s="640"/>
      <c r="O50" s="641"/>
      <c r="P50" s="639"/>
      <c r="Q50" s="640"/>
      <c r="R50" s="640"/>
      <c r="S50" s="640"/>
      <c r="T50" s="640"/>
      <c r="U50" s="641"/>
      <c r="V50" s="639"/>
      <c r="W50" s="640"/>
      <c r="X50" s="640"/>
      <c r="Y50" s="640"/>
      <c r="Z50" s="640"/>
      <c r="AA50" s="641"/>
      <c r="AB50" s="639"/>
      <c r="AC50" s="640"/>
      <c r="AD50" s="640"/>
      <c r="AE50" s="640"/>
      <c r="AF50" s="640"/>
      <c r="AG50" s="641"/>
      <c r="AH50" s="639"/>
      <c r="AI50" s="640"/>
      <c r="AJ50" s="640"/>
      <c r="AK50" s="640"/>
      <c r="AL50" s="640"/>
      <c r="AM50" s="641"/>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thickBot="1" x14ac:dyDescent="0.4">
      <c r="A51" s="70"/>
      <c r="B51" s="70"/>
      <c r="C51" s="70"/>
      <c r="D51" s="70"/>
      <c r="E51" s="70"/>
      <c r="F51" s="70"/>
      <c r="G51" s="70"/>
      <c r="H51" s="70"/>
      <c r="I51" s="70"/>
      <c r="J51" s="642"/>
      <c r="K51" s="643"/>
      <c r="L51" s="643"/>
      <c r="M51" s="643"/>
      <c r="N51" s="643"/>
      <c r="O51" s="644"/>
      <c r="P51" s="642"/>
      <c r="Q51" s="643"/>
      <c r="R51" s="643"/>
      <c r="S51" s="643"/>
      <c r="T51" s="643"/>
      <c r="U51" s="644"/>
      <c r="V51" s="642"/>
      <c r="W51" s="643"/>
      <c r="X51" s="643"/>
      <c r="Y51" s="643"/>
      <c r="Z51" s="643"/>
      <c r="AA51" s="644"/>
      <c r="AB51" s="642"/>
      <c r="AC51" s="643"/>
      <c r="AD51" s="643"/>
      <c r="AE51" s="643"/>
      <c r="AF51" s="643"/>
      <c r="AG51" s="644"/>
      <c r="AH51" s="642"/>
      <c r="AI51" s="643"/>
      <c r="AJ51" s="643"/>
      <c r="AK51" s="643"/>
      <c r="AL51" s="643"/>
      <c r="AM51" s="644"/>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x14ac:dyDescent="0.35">
      <c r="A52" s="70"/>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x14ac:dyDescent="0.35">
      <c r="A55" s="70"/>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0"/>
      <c r="AM58" s="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0"/>
      <c r="AM59" s="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x14ac:dyDescent="0.35">
      <c r="A61" s="70"/>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row>
    <row r="63" spans="1:80" x14ac:dyDescent="0.35">
      <c r="A63" s="70"/>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row>
    <row r="64" spans="1:80" x14ac:dyDescent="0.35">
      <c r="A64" s="70"/>
      <c r="B64" s="70"/>
      <c r="C64" s="70"/>
      <c r="D64" s="70"/>
      <c r="E64" s="70"/>
      <c r="F64" s="70"/>
      <c r="G64" s="70"/>
      <c r="H64" s="70"/>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0"/>
      <c r="AM64" s="70"/>
      <c r="AN64" s="70"/>
      <c r="AO64" s="70"/>
      <c r="AP64" s="70"/>
      <c r="AQ64" s="70"/>
      <c r="AR64" s="70"/>
      <c r="AS64" s="70"/>
      <c r="AT64" s="70"/>
      <c r="AU64" s="70"/>
      <c r="AV64" s="70"/>
      <c r="AW64" s="70"/>
      <c r="AX64" s="70"/>
      <c r="AY64" s="70"/>
      <c r="AZ64" s="70"/>
      <c r="BA64" s="70"/>
      <c r="BB64" s="70"/>
      <c r="BC64" s="70"/>
      <c r="BD64" s="70"/>
      <c r="BE64" s="70"/>
      <c r="BF64" s="70"/>
      <c r="BG64" s="70"/>
      <c r="BH64" s="70"/>
      <c r="BI64" s="70"/>
      <c r="BJ64" s="70"/>
      <c r="BK64" s="70"/>
      <c r="BL64" s="70"/>
      <c r="BM64" s="70"/>
      <c r="BN64" s="70"/>
      <c r="BO64" s="70"/>
      <c r="BP64" s="70"/>
      <c r="BQ64" s="70"/>
      <c r="BR64" s="70"/>
      <c r="BS64" s="70"/>
      <c r="BT64" s="70"/>
      <c r="BU64" s="70"/>
      <c r="BV64" s="70"/>
      <c r="BW64" s="70"/>
      <c r="BX64" s="70"/>
      <c r="BY64" s="70"/>
      <c r="BZ64" s="70"/>
      <c r="CA64" s="70"/>
      <c r="CB64" s="70"/>
    </row>
    <row r="65" spans="1:8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row>
    <row r="66" spans="1:8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c r="BM66" s="70"/>
      <c r="BN66" s="70"/>
      <c r="BO66" s="70"/>
      <c r="BP66" s="70"/>
      <c r="BQ66" s="70"/>
      <c r="BR66" s="70"/>
      <c r="BS66" s="70"/>
      <c r="BT66" s="70"/>
      <c r="BU66" s="70"/>
      <c r="BV66" s="70"/>
      <c r="BW66" s="70"/>
      <c r="BX66" s="70"/>
      <c r="BY66" s="70"/>
      <c r="BZ66" s="70"/>
      <c r="CA66" s="70"/>
      <c r="CB66" s="70"/>
    </row>
    <row r="67" spans="1:8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c r="BI67" s="70"/>
      <c r="BJ67" s="70"/>
      <c r="BK67" s="70"/>
      <c r="BL67" s="70"/>
      <c r="BM67" s="70"/>
      <c r="BN67" s="70"/>
      <c r="BO67" s="70"/>
      <c r="BP67" s="70"/>
      <c r="BQ67" s="70"/>
      <c r="BR67" s="70"/>
      <c r="BS67" s="70"/>
      <c r="BT67" s="70"/>
      <c r="BU67" s="70"/>
      <c r="BV67" s="70"/>
      <c r="BW67" s="70"/>
      <c r="BX67" s="70"/>
      <c r="BY67" s="70"/>
      <c r="BZ67" s="70"/>
      <c r="CA67" s="70"/>
      <c r="CB67" s="70"/>
    </row>
    <row r="68" spans="1:8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row>
    <row r="69" spans="1:8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0"/>
      <c r="BR69" s="70"/>
      <c r="BS69" s="70"/>
      <c r="BT69" s="70"/>
      <c r="BU69" s="70"/>
      <c r="BV69" s="70"/>
      <c r="BW69" s="70"/>
      <c r="BX69" s="70"/>
      <c r="BY69" s="70"/>
      <c r="BZ69" s="70"/>
      <c r="CA69" s="70"/>
      <c r="CB69" s="70"/>
    </row>
    <row r="70" spans="1:8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c r="BI70" s="70"/>
      <c r="BJ70" s="70"/>
      <c r="BK70" s="70"/>
      <c r="BL70" s="70"/>
      <c r="BM70" s="70"/>
      <c r="BN70" s="70"/>
      <c r="BO70" s="70"/>
      <c r="BP70" s="70"/>
      <c r="BQ70" s="70"/>
      <c r="BR70" s="70"/>
      <c r="BS70" s="70"/>
      <c r="BT70" s="70"/>
      <c r="BU70" s="70"/>
      <c r="BV70" s="70"/>
      <c r="BW70" s="70"/>
      <c r="BX70" s="70"/>
      <c r="BY70" s="70"/>
      <c r="BZ70" s="70"/>
      <c r="CA70" s="70"/>
      <c r="CB70" s="70"/>
    </row>
    <row r="71" spans="1:8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c r="BI71" s="70"/>
      <c r="BJ71" s="70"/>
      <c r="BK71" s="70"/>
      <c r="BL71" s="70"/>
      <c r="BM71" s="70"/>
      <c r="BN71" s="70"/>
      <c r="BO71" s="70"/>
      <c r="BP71" s="70"/>
      <c r="BQ71" s="70"/>
      <c r="BR71" s="70"/>
      <c r="BS71" s="70"/>
      <c r="BT71" s="70"/>
      <c r="BU71" s="70"/>
      <c r="BV71" s="70"/>
      <c r="BW71" s="70"/>
      <c r="BX71" s="70"/>
      <c r="BY71" s="70"/>
      <c r="BZ71" s="70"/>
      <c r="CA71" s="70"/>
      <c r="CB71" s="70"/>
    </row>
    <row r="72" spans="1:8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row>
    <row r="73" spans="1:8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c r="BI73" s="70"/>
      <c r="BJ73" s="70"/>
      <c r="BK73" s="70"/>
      <c r="BL73" s="70"/>
      <c r="BM73" s="70"/>
      <c r="BN73" s="70"/>
      <c r="BO73" s="70"/>
      <c r="BP73" s="70"/>
      <c r="BQ73" s="70"/>
      <c r="BR73" s="70"/>
      <c r="BS73" s="70"/>
      <c r="BT73" s="70"/>
      <c r="BU73" s="70"/>
      <c r="BV73" s="70"/>
      <c r="BW73" s="70"/>
      <c r="BX73" s="70"/>
      <c r="BY73" s="70"/>
      <c r="BZ73" s="70"/>
      <c r="CA73" s="70"/>
      <c r="CB73" s="70"/>
    </row>
    <row r="74" spans="1:8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70"/>
      <c r="BY74" s="70"/>
      <c r="BZ74" s="70"/>
      <c r="CA74" s="70"/>
      <c r="CB74" s="70"/>
    </row>
    <row r="75" spans="1:8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c r="BI75" s="70"/>
      <c r="BJ75" s="70"/>
      <c r="BK75" s="70"/>
      <c r="BL75" s="70"/>
      <c r="BM75" s="70"/>
      <c r="BN75" s="70"/>
      <c r="BO75" s="70"/>
      <c r="BP75" s="70"/>
      <c r="BQ75" s="70"/>
      <c r="BR75" s="70"/>
      <c r="BS75" s="70"/>
      <c r="BT75" s="70"/>
      <c r="BU75" s="70"/>
      <c r="BV75" s="70"/>
      <c r="BW75" s="70"/>
      <c r="BX75" s="70"/>
      <c r="BY75" s="70"/>
      <c r="BZ75" s="70"/>
      <c r="CA75" s="70"/>
      <c r="CB75" s="70"/>
    </row>
    <row r="76" spans="1:8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c r="BI76" s="70"/>
      <c r="BJ76" s="70"/>
      <c r="BK76" s="70"/>
      <c r="BL76" s="70"/>
      <c r="BM76" s="70"/>
      <c r="BN76" s="70"/>
      <c r="BO76" s="70"/>
      <c r="BP76" s="70"/>
      <c r="BQ76" s="70"/>
      <c r="BR76" s="70"/>
      <c r="BS76" s="70"/>
      <c r="BT76" s="70"/>
      <c r="BU76" s="70"/>
      <c r="BV76" s="70"/>
      <c r="BW76" s="70"/>
      <c r="BX76" s="70"/>
      <c r="BY76" s="70"/>
      <c r="BZ76" s="70"/>
      <c r="CA76" s="70"/>
      <c r="CB76" s="70"/>
    </row>
    <row r="77" spans="1:8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70"/>
      <c r="BY77" s="70"/>
      <c r="BZ77" s="70"/>
      <c r="CA77" s="70"/>
      <c r="CB77" s="70"/>
    </row>
    <row r="78" spans="1:8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70"/>
      <c r="BY78" s="70"/>
      <c r="BZ78" s="70"/>
      <c r="CA78" s="70"/>
      <c r="CB78" s="70"/>
    </row>
    <row r="79" spans="1:8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c r="BI79" s="70"/>
      <c r="BJ79" s="70"/>
      <c r="BK79" s="70"/>
    </row>
    <row r="80" spans="1:8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c r="BI80" s="70"/>
      <c r="BJ80" s="70"/>
      <c r="BK80" s="70"/>
    </row>
    <row r="81" spans="1:63"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c r="BI81" s="70"/>
      <c r="BJ81" s="70"/>
      <c r="BK81" s="70"/>
    </row>
    <row r="82" spans="1:63"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c r="BI82" s="70"/>
      <c r="BJ82" s="70"/>
      <c r="BK82" s="70"/>
    </row>
    <row r="83" spans="1:63"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c r="BK83" s="70"/>
    </row>
    <row r="84" spans="1:63"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70"/>
      <c r="BJ84" s="70"/>
      <c r="BK84" s="70"/>
    </row>
    <row r="85" spans="1:63"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70"/>
      <c r="BJ85" s="70"/>
      <c r="BK85" s="70"/>
    </row>
    <row r="86" spans="1:63"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c r="BI86" s="70"/>
      <c r="BJ86" s="70"/>
      <c r="BK86" s="70"/>
    </row>
    <row r="87" spans="1:63"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c r="BI87" s="70"/>
      <c r="BJ87" s="70"/>
      <c r="BK87" s="70"/>
    </row>
    <row r="88" spans="1:63"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c r="BI88" s="70"/>
      <c r="BJ88" s="70"/>
      <c r="BK88" s="70"/>
    </row>
    <row r="89" spans="1:63"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row>
    <row r="90" spans="1:63"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row>
    <row r="91" spans="1:63"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row>
    <row r="92" spans="1:63"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row>
    <row r="93" spans="1:63"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row>
    <row r="94" spans="1:63"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row>
    <row r="95" spans="1:63"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row>
    <row r="96" spans="1:63"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70"/>
      <c r="BJ96" s="70"/>
      <c r="BK96" s="70"/>
    </row>
    <row r="97" spans="1:63"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70"/>
      <c r="BJ97" s="70"/>
      <c r="BK97" s="70"/>
    </row>
    <row r="98" spans="1:63"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c r="BI98" s="70"/>
      <c r="BJ98" s="70"/>
      <c r="BK98" s="70"/>
    </row>
    <row r="99" spans="1:63"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c r="BI99" s="70"/>
      <c r="BJ99" s="70"/>
      <c r="BK99" s="70"/>
    </row>
    <row r="100" spans="1:63"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row>
    <row r="101" spans="1:63"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row>
    <row r="102" spans="1:63"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row>
    <row r="103" spans="1:63"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row>
    <row r="104" spans="1:63"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row>
    <row r="105" spans="1:63"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c r="BI105" s="70"/>
      <c r="BJ105" s="70"/>
      <c r="BK105" s="70"/>
    </row>
    <row r="106" spans="1:63"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c r="BI106" s="70"/>
      <c r="BJ106" s="70"/>
      <c r="BK106" s="70"/>
    </row>
    <row r="107" spans="1:63"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c r="BI107" s="70"/>
      <c r="BJ107" s="70"/>
      <c r="BK107" s="70"/>
    </row>
    <row r="108" spans="1:63"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row>
    <row r="109" spans="1:63"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c r="BI109" s="70"/>
      <c r="BJ109" s="70"/>
      <c r="BK109" s="70"/>
    </row>
    <row r="110" spans="1:63"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c r="BI110" s="70"/>
      <c r="BJ110" s="70"/>
      <c r="BK110" s="70"/>
    </row>
    <row r="111" spans="1:63"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c r="BI111" s="70"/>
      <c r="BJ111" s="70"/>
      <c r="BK111" s="70"/>
    </row>
    <row r="112" spans="1:63"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c r="BI112" s="70"/>
      <c r="BJ112" s="70"/>
      <c r="BK112" s="70"/>
    </row>
    <row r="113" spans="1:63"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c r="BI113" s="70"/>
      <c r="BJ113" s="70"/>
      <c r="BK113" s="70"/>
    </row>
    <row r="114" spans="1:63"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c r="BI114" s="70"/>
      <c r="BJ114" s="70"/>
      <c r="BK114" s="70"/>
    </row>
    <row r="115" spans="1:63"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c r="BI115" s="70"/>
      <c r="BJ115" s="70"/>
      <c r="BK115" s="70"/>
    </row>
    <row r="116" spans="1:63"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c r="BI116" s="70"/>
      <c r="BJ116" s="70"/>
      <c r="BK116" s="70"/>
    </row>
    <row r="117" spans="1:63"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c r="BI117" s="70"/>
      <c r="BJ117" s="70"/>
      <c r="BK117" s="70"/>
    </row>
    <row r="118" spans="1:63"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row>
    <row r="119" spans="1:63"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c r="BI119" s="70"/>
      <c r="BJ119" s="70"/>
      <c r="BK119" s="70"/>
    </row>
    <row r="120" spans="1:63"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c r="BI120" s="70"/>
      <c r="BJ120" s="70"/>
      <c r="BK120" s="70"/>
    </row>
    <row r="121" spans="1:63"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c r="BI121" s="70"/>
      <c r="BJ121" s="70"/>
      <c r="BK121" s="70"/>
    </row>
    <row r="122" spans="1:63" x14ac:dyDescent="0.35">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c r="BI122" s="70"/>
      <c r="BJ122" s="70"/>
      <c r="BK122" s="70"/>
    </row>
    <row r="123" spans="1:63" x14ac:dyDescent="0.35">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c r="BI123" s="70"/>
      <c r="BJ123" s="70"/>
      <c r="BK123" s="70"/>
    </row>
    <row r="124" spans="1:63" x14ac:dyDescent="0.35">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c r="BI124" s="70"/>
      <c r="BJ124" s="70"/>
      <c r="BK124" s="70"/>
    </row>
    <row r="125" spans="1:63" x14ac:dyDescent="0.35">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c r="BI125" s="70"/>
      <c r="BJ125" s="70"/>
      <c r="BK125" s="70"/>
    </row>
    <row r="126" spans="1:63" x14ac:dyDescent="0.35">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c r="BI126" s="70"/>
      <c r="BJ126" s="70"/>
      <c r="BK126" s="70"/>
    </row>
    <row r="127" spans="1:63" x14ac:dyDescent="0.35">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c r="BI127" s="70"/>
      <c r="BJ127" s="70"/>
      <c r="BK127" s="70"/>
    </row>
    <row r="128" spans="1:63" x14ac:dyDescent="0.35">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c r="BI128" s="70"/>
      <c r="BJ128" s="70"/>
      <c r="BK128" s="70"/>
    </row>
    <row r="129" spans="2:63" x14ac:dyDescent="0.35">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c r="BI129" s="70"/>
      <c r="BJ129" s="70"/>
      <c r="BK129" s="70"/>
    </row>
    <row r="130" spans="2:63" x14ac:dyDescent="0.35">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c r="BI130" s="70"/>
      <c r="BJ130" s="70"/>
      <c r="BK130" s="70"/>
    </row>
    <row r="131" spans="2:63" x14ac:dyDescent="0.35">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c r="BI131" s="70"/>
      <c r="BJ131" s="70"/>
      <c r="BK131" s="70"/>
    </row>
    <row r="132" spans="2:63" x14ac:dyDescent="0.35">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c r="BI132" s="70"/>
      <c r="BJ132" s="70"/>
      <c r="BK132" s="70"/>
    </row>
    <row r="133" spans="2:63" x14ac:dyDescent="0.35">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row>
    <row r="134" spans="2:63" x14ac:dyDescent="0.35">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c r="BI134" s="70"/>
      <c r="BJ134" s="70"/>
      <c r="BK134" s="70"/>
    </row>
    <row r="135" spans="2:63" x14ac:dyDescent="0.35">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c r="BI135" s="70"/>
      <c r="BJ135" s="70"/>
      <c r="BK135" s="70"/>
    </row>
    <row r="136" spans="2:63" x14ac:dyDescent="0.35">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c r="BI136" s="70"/>
      <c r="BJ136" s="70"/>
      <c r="BK136" s="70"/>
    </row>
    <row r="137" spans="2:63" x14ac:dyDescent="0.35">
      <c r="B137" s="70"/>
      <c r="C137" s="70"/>
      <c r="D137" s="70"/>
      <c r="E137" s="70"/>
      <c r="F137" s="70"/>
      <c r="G137" s="70"/>
      <c r="H137" s="70"/>
      <c r="I137" s="70"/>
    </row>
    <row r="138" spans="2:63" x14ac:dyDescent="0.35">
      <c r="B138" s="70"/>
      <c r="C138" s="70"/>
      <c r="D138" s="70"/>
      <c r="E138" s="70"/>
      <c r="F138" s="70"/>
      <c r="G138" s="70"/>
      <c r="H138" s="70"/>
      <c r="I138" s="70"/>
    </row>
    <row r="139" spans="2:63" x14ac:dyDescent="0.35">
      <c r="B139" s="70"/>
      <c r="C139" s="70"/>
      <c r="D139" s="70"/>
      <c r="E139" s="70"/>
      <c r="F139" s="70"/>
      <c r="G139" s="70"/>
      <c r="H139" s="70"/>
      <c r="I139" s="70"/>
    </row>
    <row r="140" spans="2:63" x14ac:dyDescent="0.35">
      <c r="B140" s="70"/>
      <c r="C140" s="70"/>
      <c r="D140" s="70"/>
      <c r="E140" s="70"/>
      <c r="F140" s="70"/>
      <c r="G140" s="70"/>
      <c r="H140" s="70"/>
      <c r="I140" s="70"/>
    </row>
  </sheetData>
  <sheetProtection algorithmName="SHA-512" hashValue="bMQkSsafGGyZz+jZ/X8nz9HskreQfvUFYyT6TmXzZM7B5zcyllzINFoEq6StUddqiG9+5sg6wIy8QDJQeaGoRw==" saltValue="IgVp2jnIGwQ5snNCXsySsQ=="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topLeftCell="A19" zoomScale="50" zoomScaleNormal="50" workbookViewId="0">
      <selection activeCell="V38" sqref="V38"/>
    </sheetView>
  </sheetViews>
  <sheetFormatPr baseColWidth="10" defaultRowHeight="14.5" x14ac:dyDescent="0.35"/>
  <cols>
    <col min="2" max="15" width="5.7265625" customWidth="1"/>
    <col min="16" max="16" width="9.7265625" customWidth="1"/>
    <col min="17" max="18" width="5.7265625" customWidth="1"/>
    <col min="19" max="19" width="8.453125" customWidth="1"/>
    <col min="20" max="21" width="5.7265625" customWidth="1"/>
    <col min="22" max="22" width="13.7265625" customWidth="1"/>
    <col min="23" max="23" width="5.7265625" customWidth="1"/>
    <col min="24" max="24" width="8.54296875" customWidth="1"/>
    <col min="25" max="26" width="5.7265625" customWidth="1"/>
    <col min="27" max="27" width="10.7265625" customWidth="1"/>
    <col min="28" max="28" width="11" customWidth="1"/>
    <col min="29" max="29" width="7.453125" customWidth="1"/>
    <col min="30" max="33" width="5.7265625" customWidth="1"/>
    <col min="34" max="34" width="8.54296875" customWidth="1"/>
    <col min="35" max="39" width="5.7265625" customWidth="1"/>
    <col min="41" max="46" width="5.7265625" customWidth="1"/>
  </cols>
  <sheetData>
    <row r="1" spans="1:91" x14ac:dyDescent="0.3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row>
    <row r="2" spans="1:91" ht="18" customHeight="1" x14ac:dyDescent="0.35">
      <c r="A2" s="70"/>
      <c r="B2" s="715" t="s">
        <v>155</v>
      </c>
      <c r="C2" s="716"/>
      <c r="D2" s="716"/>
      <c r="E2" s="716"/>
      <c r="F2" s="716"/>
      <c r="G2" s="716"/>
      <c r="H2" s="716"/>
      <c r="I2" s="716"/>
      <c r="J2" s="635" t="s">
        <v>2</v>
      </c>
      <c r="K2" s="635"/>
      <c r="L2" s="635"/>
      <c r="M2" s="635"/>
      <c r="N2" s="635"/>
      <c r="O2" s="635"/>
      <c r="P2" s="635"/>
      <c r="Q2" s="635"/>
      <c r="R2" s="635"/>
      <c r="S2" s="635"/>
      <c r="T2" s="635"/>
      <c r="U2" s="635"/>
      <c r="V2" s="635"/>
      <c r="W2" s="635"/>
      <c r="X2" s="635"/>
      <c r="Y2" s="635"/>
      <c r="Z2" s="635"/>
      <c r="AA2" s="635"/>
      <c r="AB2" s="635"/>
      <c r="AC2" s="635"/>
      <c r="AD2" s="635"/>
      <c r="AE2" s="635"/>
      <c r="AF2" s="635"/>
      <c r="AG2" s="635"/>
      <c r="AH2" s="635"/>
      <c r="AI2" s="635"/>
      <c r="AJ2" s="635"/>
      <c r="AK2" s="635"/>
      <c r="AL2" s="635"/>
      <c r="AM2" s="635"/>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row>
    <row r="3" spans="1:91" ht="18.75" customHeight="1" x14ac:dyDescent="0.35">
      <c r="A3" s="70"/>
      <c r="B3" s="716"/>
      <c r="C3" s="716"/>
      <c r="D3" s="716"/>
      <c r="E3" s="716"/>
      <c r="F3" s="716"/>
      <c r="G3" s="716"/>
      <c r="H3" s="716"/>
      <c r="I3" s="716"/>
      <c r="J3" s="635"/>
      <c r="K3" s="635"/>
      <c r="L3" s="635"/>
      <c r="M3" s="635"/>
      <c r="N3" s="635"/>
      <c r="O3" s="635"/>
      <c r="P3" s="635"/>
      <c r="Q3" s="635"/>
      <c r="R3" s="635"/>
      <c r="S3" s="635"/>
      <c r="T3" s="635"/>
      <c r="U3" s="635"/>
      <c r="V3" s="635"/>
      <c r="W3" s="635"/>
      <c r="X3" s="635"/>
      <c r="Y3" s="635"/>
      <c r="Z3" s="635"/>
      <c r="AA3" s="635"/>
      <c r="AB3" s="635"/>
      <c r="AC3" s="635"/>
      <c r="AD3" s="635"/>
      <c r="AE3" s="635"/>
      <c r="AF3" s="635"/>
      <c r="AG3" s="635"/>
      <c r="AH3" s="635"/>
      <c r="AI3" s="635"/>
      <c r="AJ3" s="635"/>
      <c r="AK3" s="635"/>
      <c r="AL3" s="635"/>
      <c r="AM3" s="635"/>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row>
    <row r="4" spans="1:91" ht="15" customHeight="1" x14ac:dyDescent="0.35">
      <c r="A4" s="70"/>
      <c r="B4" s="716"/>
      <c r="C4" s="716"/>
      <c r="D4" s="716"/>
      <c r="E4" s="716"/>
      <c r="F4" s="716"/>
      <c r="G4" s="716"/>
      <c r="H4" s="716"/>
      <c r="I4" s="716"/>
      <c r="J4" s="635"/>
      <c r="K4" s="635"/>
      <c r="L4" s="635"/>
      <c r="M4" s="635"/>
      <c r="N4" s="635"/>
      <c r="O4" s="635"/>
      <c r="P4" s="635"/>
      <c r="Q4" s="635"/>
      <c r="R4" s="635"/>
      <c r="S4" s="635"/>
      <c r="T4" s="635"/>
      <c r="U4" s="635"/>
      <c r="V4" s="635"/>
      <c r="W4" s="635"/>
      <c r="X4" s="635"/>
      <c r="Y4" s="635"/>
      <c r="Z4" s="635"/>
      <c r="AA4" s="635"/>
      <c r="AB4" s="635"/>
      <c r="AC4" s="635"/>
      <c r="AD4" s="635"/>
      <c r="AE4" s="635"/>
      <c r="AF4" s="635"/>
      <c r="AG4" s="635"/>
      <c r="AH4" s="635"/>
      <c r="AI4" s="635"/>
      <c r="AJ4" s="635"/>
      <c r="AK4" s="635"/>
      <c r="AL4" s="635"/>
      <c r="AM4" s="635"/>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row>
    <row r="5" spans="1:91" ht="15" thickBot="1" x14ac:dyDescent="0.4">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row>
    <row r="6" spans="1:91" ht="15" customHeight="1" x14ac:dyDescent="0.35">
      <c r="A6" s="70"/>
      <c r="B6" s="647" t="s">
        <v>4</v>
      </c>
      <c r="C6" s="647"/>
      <c r="D6" s="648"/>
      <c r="E6" s="685" t="s">
        <v>113</v>
      </c>
      <c r="F6" s="686"/>
      <c r="G6" s="686"/>
      <c r="H6" s="686"/>
      <c r="I6" s="687"/>
      <c r="J6" s="32" t="str">
        <f>IF(AND('Mapa final'!$Y$10="Muy Alta",'Mapa final'!$AA$10="Leve"),CONCATENATE("R1C",'Mapa final'!$O$10),"")</f>
        <v/>
      </c>
      <c r="K6" s="33" t="str">
        <f ca="1">IF(AND('Mapa final'!$Y$11="Muy Alta",'Mapa final'!$AA$11="Leve"),CONCATENATE("R1C",'Mapa final'!$O$11),"")</f>
        <v/>
      </c>
      <c r="L6" s="33" t="str">
        <f>IF(AND('Mapa final'!$Y$12="Muy Alta",'Mapa final'!$AA$12="Leve"),CONCATENATE("R1C",'Mapa final'!$O$12),"")</f>
        <v/>
      </c>
      <c r="M6" s="33" t="str">
        <f>IF(AND('Mapa final'!$Y$13="Muy Alta",'Mapa final'!$AA$13="Leve"),CONCATENATE("R1C",'Mapa final'!$O$13),"")</f>
        <v/>
      </c>
      <c r="N6" s="33" t="str">
        <f>IF(AND('Mapa final'!$Y$14="Muy Alta",'Mapa final'!$AA$14="Leve"),CONCATENATE("R1C",'Mapa final'!$O$14),"")</f>
        <v/>
      </c>
      <c r="O6" s="34" t="str">
        <f>IF(AND('Mapa final'!$Y$15="Muy Alta",'Mapa final'!$AA$15="Leve"),CONCATENATE("R1C",'Mapa final'!$O$15),"")</f>
        <v/>
      </c>
      <c r="P6" s="32" t="str">
        <f>IF(AND('Mapa final'!$Y$10="Muy Alta",'Mapa final'!$AA$10="Menor"),CONCATENATE("R1C",'Mapa final'!$O$10),"")</f>
        <v/>
      </c>
      <c r="Q6" s="33" t="str">
        <f ca="1">IF(AND('Mapa final'!$Y$11="Muy Alta",'Mapa final'!$AA$11="Menor"),CONCATENATE("R1C",'Mapa final'!$O$11),"")</f>
        <v/>
      </c>
      <c r="R6" s="33" t="str">
        <f>IF(AND('Mapa final'!$Y$12="Muy Alta",'Mapa final'!$AA$12="Menor"),CONCATENATE("R1C",'Mapa final'!$O$12),"")</f>
        <v/>
      </c>
      <c r="S6" s="33" t="str">
        <f>IF(AND('Mapa final'!$Y$13="Muy Alta",'Mapa final'!$AA$13="Menor"),CONCATENATE("R1C",'Mapa final'!$O$13),"")</f>
        <v/>
      </c>
      <c r="T6" s="33" t="str">
        <f>IF(AND('Mapa final'!$Y$14="Muy Alta",'Mapa final'!$AA$14="Menor"),CONCATENATE("R1C",'Mapa final'!$O$14),"")</f>
        <v/>
      </c>
      <c r="U6" s="34" t="str">
        <f>IF(AND('Mapa final'!$Y$15="Muy Alta",'Mapa final'!$AA$15="Menor"),CONCATENATE("R1C",'Mapa final'!$O$15),"")</f>
        <v/>
      </c>
      <c r="V6" s="32" t="str">
        <f>IF(AND('Mapa final'!$Y$10="Muy Alta",'Mapa final'!$AA$10="Moderado"),CONCATENATE("R1C",'Mapa final'!$O$10),"")</f>
        <v/>
      </c>
      <c r="W6" s="33" t="str">
        <f ca="1">IF(AND('Mapa final'!$Y$11="Muy Alta",'Mapa final'!$AA$11="Moderado"),CONCATENATE("R1C",'Mapa final'!$O$11),"")</f>
        <v/>
      </c>
      <c r="X6" s="33" t="str">
        <f>IF(AND('Mapa final'!$Y$12="Muy Alta",'Mapa final'!$AA$12="Moderado"),CONCATENATE("R1C",'Mapa final'!$O$12),"")</f>
        <v/>
      </c>
      <c r="Y6" s="33" t="str">
        <f>IF(AND('Mapa final'!$Y$13="Muy Alta",'Mapa final'!$AA$13="Moderado"),CONCATENATE("R1C",'Mapa final'!$O$13),"")</f>
        <v/>
      </c>
      <c r="Z6" s="33" t="str">
        <f>IF(AND('Mapa final'!$Y$14="Muy Alta",'Mapa final'!$AA$14="Moderado"),CONCATENATE("R1C",'Mapa final'!$O$14),"")</f>
        <v/>
      </c>
      <c r="AA6" s="34" t="str">
        <f>IF(AND('Mapa final'!$Y$15="Muy Alta",'Mapa final'!$AA$15="Moderado"),CONCATENATE("R1C",'Mapa final'!$O$15),"")</f>
        <v/>
      </c>
      <c r="AB6" s="32" t="str">
        <f>IF(AND('Mapa final'!$Y$10="Muy Alta",'Mapa final'!$AA$10="Mayor"),CONCATENATE("R1C",'Mapa final'!$O$10),"")</f>
        <v/>
      </c>
      <c r="AC6" s="33" t="str">
        <f ca="1">IF(AND('Mapa final'!$Y$11="Muy Alta",'Mapa final'!$AA$11="Mayor"),CONCATENATE("R1C",'Mapa final'!$O$11),"")</f>
        <v/>
      </c>
      <c r="AD6" s="33" t="str">
        <f>IF(AND('Mapa final'!$Y$12="Muy Alta",'Mapa final'!$AA$12="Mayor"),CONCATENATE("R1C",'Mapa final'!$O$12),"")</f>
        <v/>
      </c>
      <c r="AE6" s="33" t="str">
        <f>IF(AND('Mapa final'!$Y$13="Muy Alta",'Mapa final'!$AA$13="Mayor"),CONCATENATE("R1C",'Mapa final'!$O$13),"")</f>
        <v/>
      </c>
      <c r="AF6" s="33" t="str">
        <f>IF(AND('Mapa final'!$Y$14="Muy Alta",'Mapa final'!$AA$14="Mayor"),CONCATENATE("R1C",'Mapa final'!$O$14),"")</f>
        <v/>
      </c>
      <c r="AG6" s="34" t="str">
        <f>IF(AND('Mapa final'!$Y$15="Muy Alta",'Mapa final'!$AA$15="Mayor"),CONCATENATE("R1C",'Mapa final'!$O$15),"")</f>
        <v/>
      </c>
      <c r="AH6" s="35" t="str">
        <f>IF(AND('Mapa final'!$Y$10="Muy Alta",'Mapa final'!$AA$10="Catastrófico"),CONCATENATE("R1C",'Mapa final'!$O$10),"")</f>
        <v/>
      </c>
      <c r="AI6" s="36" t="str">
        <f ca="1">IF(AND('Mapa final'!$Y$11="Muy Alta",'Mapa final'!$AA$11="Catastrófico"),CONCATENATE("R1C",'Mapa final'!$O$11),"")</f>
        <v/>
      </c>
      <c r="AJ6" s="36" t="str">
        <f>IF(AND('Mapa final'!$Y$12="Muy Alta",'Mapa final'!$AA$12="Catastrófico"),CONCATENATE("R1C",'Mapa final'!$O$12),"")</f>
        <v/>
      </c>
      <c r="AK6" s="36" t="str">
        <f>IF(AND('Mapa final'!$Y$13="Muy Alta",'Mapa final'!$AA$13="Catastrófico"),CONCATENATE("R1C",'Mapa final'!$O$13),"")</f>
        <v/>
      </c>
      <c r="AL6" s="36" t="str">
        <f>IF(AND('Mapa final'!$Y$14="Muy Alta",'Mapa final'!$AA$14="Catastrófico"),CONCATENATE("R1C",'Mapa final'!$O$14),"")</f>
        <v/>
      </c>
      <c r="AM6" s="37" t="str">
        <f>IF(AND('Mapa final'!$Y$15="Muy Alta",'Mapa final'!$AA$15="Catastrófico"),CONCATENATE("R1C",'Mapa final'!$O$15),"")</f>
        <v/>
      </c>
      <c r="AN6" s="70"/>
      <c r="AO6" s="706" t="s">
        <v>76</v>
      </c>
      <c r="AP6" s="707"/>
      <c r="AQ6" s="707"/>
      <c r="AR6" s="707"/>
      <c r="AS6" s="707"/>
      <c r="AT6" s="708"/>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row>
    <row r="7" spans="1:91" ht="15" customHeight="1" x14ac:dyDescent="0.35">
      <c r="A7" s="70"/>
      <c r="B7" s="647"/>
      <c r="C7" s="647"/>
      <c r="D7" s="648"/>
      <c r="E7" s="688"/>
      <c r="F7" s="689"/>
      <c r="G7" s="689"/>
      <c r="H7" s="689"/>
      <c r="I7" s="690"/>
      <c r="J7" s="38" t="str">
        <f>IF(AND('Mapa final'!$Y$16="Muy Alta",'Mapa final'!$AA$16="Leve"),CONCATENATE("R2C",'Mapa final'!$O$16),"")</f>
        <v/>
      </c>
      <c r="K7" s="39" t="str">
        <f>IF(AND('Mapa final'!$Y$17="Muy Alta",'Mapa final'!$AA$17="Leve"),CONCATENATE("R2C",'Mapa final'!$O$17),"")</f>
        <v/>
      </c>
      <c r="L7" s="39" t="str">
        <f>IF(AND('Mapa final'!$Y$18="Muy Alta",'Mapa final'!$AA$18="Leve"),CONCATENATE("R2C",'Mapa final'!$O$18),"")</f>
        <v/>
      </c>
      <c r="M7" s="39" t="str">
        <f>IF(AND('Mapa final'!$Y$19="Muy Alta",'Mapa final'!$AA$19="Leve"),CONCATENATE("R2C",'Mapa final'!$O$19),"")</f>
        <v/>
      </c>
      <c r="N7" s="39" t="str">
        <f>IF(AND('Mapa final'!$Y$20="Muy Alta",'Mapa final'!$AA$20="Leve"),CONCATENATE("R2C",'Mapa final'!$O$20),"")</f>
        <v/>
      </c>
      <c r="O7" s="40" t="str">
        <f>IF(AND('Mapa final'!$Y$21="Muy Alta",'Mapa final'!$AA$21="Leve"),CONCATENATE("R2C",'Mapa final'!$O$21),"")</f>
        <v/>
      </c>
      <c r="P7" s="38" t="str">
        <f>IF(AND('Mapa final'!$Y$16="Muy Alta",'Mapa final'!$AA$16="Menor"),CONCATENATE("R2C",'Mapa final'!$O$16),"")</f>
        <v/>
      </c>
      <c r="Q7" s="39" t="str">
        <f>IF(AND('Mapa final'!$Y$17="Muy Alta",'Mapa final'!$AA$17="Menor"),CONCATENATE("R2C",'Mapa final'!$O$17),"")</f>
        <v/>
      </c>
      <c r="R7" s="39" t="str">
        <f>IF(AND('Mapa final'!$Y$18="Muy Alta",'Mapa final'!$AA$18="Menor"),CONCATENATE("R2C",'Mapa final'!$O$18),"")</f>
        <v/>
      </c>
      <c r="S7" s="39" t="str">
        <f>IF(AND('Mapa final'!$Y$19="Muy Alta",'Mapa final'!$AA$19="Menor"),CONCATENATE("R2C",'Mapa final'!$O$19),"")</f>
        <v/>
      </c>
      <c r="T7" s="39" t="str">
        <f>IF(AND('Mapa final'!$Y$20="Muy Alta",'Mapa final'!$AA$20="Menor"),CONCATENATE("R2C",'Mapa final'!$O$20),"")</f>
        <v/>
      </c>
      <c r="U7" s="40" t="str">
        <f>IF(AND('Mapa final'!$Y$21="Muy Alta",'Mapa final'!$AA$21="Menor"),CONCATENATE("R2C",'Mapa final'!$O$21),"")</f>
        <v/>
      </c>
      <c r="V7" s="38" t="str">
        <f>IF(AND('Mapa final'!$Y$16="Muy Alta",'Mapa final'!$AA$16="Moderado"),CONCATENATE("R2C",'Mapa final'!$O$16),"")</f>
        <v/>
      </c>
      <c r="W7" s="39" t="str">
        <f>IF(AND('Mapa final'!$Y$17="Muy Alta",'Mapa final'!$AA$17="Moderado"),CONCATENATE("R2C",'Mapa final'!$O$17),"")</f>
        <v/>
      </c>
      <c r="X7" s="39" t="str">
        <f>IF(AND('Mapa final'!$Y$18="Muy Alta",'Mapa final'!$AA$18="Moderado"),CONCATENATE("R2C",'Mapa final'!$O$18),"")</f>
        <v/>
      </c>
      <c r="Y7" s="39" t="str">
        <f>IF(AND('Mapa final'!$Y$19="Muy Alta",'Mapa final'!$AA$19="Moderado"),CONCATENATE("R2C",'Mapa final'!$O$19),"")</f>
        <v/>
      </c>
      <c r="Z7" s="39" t="str">
        <f>IF(AND('Mapa final'!$Y$20="Muy Alta",'Mapa final'!$AA$20="Moderado"),CONCATENATE("R2C",'Mapa final'!$O$20),"")</f>
        <v/>
      </c>
      <c r="AA7" s="40" t="str">
        <f>IF(AND('Mapa final'!$Y$21="Muy Alta",'Mapa final'!$AA$21="Moderado"),CONCATENATE("R2C",'Mapa final'!$O$21),"")</f>
        <v/>
      </c>
      <c r="AB7" s="38" t="str">
        <f>IF(AND('Mapa final'!$Y$16="Muy Alta",'Mapa final'!$AA$16="Mayor"),CONCATENATE("R2C",'Mapa final'!$O$16),"")</f>
        <v/>
      </c>
      <c r="AC7" s="39" t="str">
        <f>IF(AND('Mapa final'!$Y$17="Muy Alta",'Mapa final'!$AA$17="Mayor"),CONCATENATE("R2C",'Mapa final'!$O$17),"")</f>
        <v/>
      </c>
      <c r="AD7" s="39" t="str">
        <f>IF(AND('Mapa final'!$Y$18="Muy Alta",'Mapa final'!$AA$18="Mayor"),CONCATENATE("R2C",'Mapa final'!$O$18),"")</f>
        <v/>
      </c>
      <c r="AE7" s="39" t="str">
        <f>IF(AND('Mapa final'!$Y$19="Muy Alta",'Mapa final'!$AA$19="Mayor"),CONCATENATE("R2C",'Mapa final'!$O$19),"")</f>
        <v/>
      </c>
      <c r="AF7" s="39" t="str">
        <f>IF(AND('Mapa final'!$Y$20="Muy Alta",'Mapa final'!$AA$20="Mayor"),CONCATENATE("R2C",'Mapa final'!$O$20),"")</f>
        <v/>
      </c>
      <c r="AG7" s="40" t="str">
        <f>IF(AND('Mapa final'!$Y$21="Muy Alta",'Mapa final'!$AA$21="Mayor"),CONCATENATE("R2C",'Mapa final'!$O$21),"")</f>
        <v/>
      </c>
      <c r="AH7" s="41" t="str">
        <f>IF(AND('Mapa final'!$Y$16="Muy Alta",'Mapa final'!$AA$16="Catastrófico"),CONCATENATE("R2C",'Mapa final'!$O$16),"")</f>
        <v/>
      </c>
      <c r="AI7" s="42" t="str">
        <f>IF(AND('Mapa final'!$Y$17="Muy Alta",'Mapa final'!$AA$17="Catastrófico"),CONCATENATE("R2C",'Mapa final'!$O$17),"")</f>
        <v/>
      </c>
      <c r="AJ7" s="42" t="str">
        <f>IF(AND('Mapa final'!$Y$18="Muy Alta",'Mapa final'!$AA$18="Catastrófico"),CONCATENATE("R2C",'Mapa final'!$O$18),"")</f>
        <v/>
      </c>
      <c r="AK7" s="42" t="str">
        <f>IF(AND('Mapa final'!$Y$19="Muy Alta",'Mapa final'!$AA$19="Catastrófico"),CONCATENATE("R2C",'Mapa final'!$O$19),"")</f>
        <v/>
      </c>
      <c r="AL7" s="42" t="str">
        <f>IF(AND('Mapa final'!$Y$20="Muy Alta",'Mapa final'!$AA$20="Catastrófico"),CONCATENATE("R2C",'Mapa final'!$O$20),"")</f>
        <v/>
      </c>
      <c r="AM7" s="43" t="str">
        <f>IF(AND('Mapa final'!$Y$21="Muy Alta",'Mapa final'!$AA$21="Catastrófico"),CONCATENATE("R2C",'Mapa final'!$O$21),"")</f>
        <v/>
      </c>
      <c r="AN7" s="70"/>
      <c r="AO7" s="709"/>
      <c r="AP7" s="710"/>
      <c r="AQ7" s="710"/>
      <c r="AR7" s="710"/>
      <c r="AS7" s="710"/>
      <c r="AT7" s="711"/>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row>
    <row r="8" spans="1:91" ht="15" customHeight="1" x14ac:dyDescent="0.35">
      <c r="A8" s="70"/>
      <c r="B8" s="647"/>
      <c r="C8" s="647"/>
      <c r="D8" s="648"/>
      <c r="E8" s="688"/>
      <c r="F8" s="689"/>
      <c r="G8" s="689"/>
      <c r="H8" s="689"/>
      <c r="I8" s="690"/>
      <c r="J8" s="38" t="str">
        <f>IF(AND('Mapa final'!$Y$22="Muy Alta",'Mapa final'!$AA$22="Leve"),CONCATENATE("R3C",'Mapa final'!$O$22),"")</f>
        <v/>
      </c>
      <c r="K8" s="39" t="str">
        <f>IF(AND('Mapa final'!$Y$23="Muy Alta",'Mapa final'!$AA$23="Leve"),CONCATENATE("R3C",'Mapa final'!$O$23),"")</f>
        <v/>
      </c>
      <c r="L8" s="39" t="str">
        <f>IF(AND('Mapa final'!$Y$24="Muy Alta",'Mapa final'!$AA$24="Leve"),CONCATENATE("R3C",'Mapa final'!$O$24),"")</f>
        <v/>
      </c>
      <c r="M8" s="39" t="str">
        <f>IF(AND('Mapa final'!$Y$25="Muy Alta",'Mapa final'!$AA$25="Leve"),CONCATENATE("R3C",'Mapa final'!$O$25),"")</f>
        <v/>
      </c>
      <c r="N8" s="39" t="str">
        <f>IF(AND('Mapa final'!$Y$26="Muy Alta",'Mapa final'!$AA$26="Leve"),CONCATENATE("R3C",'Mapa final'!$O$26),"")</f>
        <v/>
      </c>
      <c r="O8" s="40" t="str">
        <f>IF(AND('Mapa final'!$Y$27="Muy Alta",'Mapa final'!$AA$27="Leve"),CONCATENATE("R3C",'Mapa final'!$O$27),"")</f>
        <v/>
      </c>
      <c r="P8" s="38" t="str">
        <f>IF(AND('Mapa final'!$Y$22="Muy Alta",'Mapa final'!$AA$22="Menor"),CONCATENATE("R3C",'Mapa final'!$O$22),"")</f>
        <v/>
      </c>
      <c r="Q8" s="39" t="str">
        <f>IF(AND('Mapa final'!$Y$23="Muy Alta",'Mapa final'!$AA$23="Menor"),CONCATENATE("R3C",'Mapa final'!$O$23),"")</f>
        <v/>
      </c>
      <c r="R8" s="39" t="str">
        <f>IF(AND('Mapa final'!$Y$24="Muy Alta",'Mapa final'!$AA$24="Menor"),CONCATENATE("R3C",'Mapa final'!$O$24),"")</f>
        <v/>
      </c>
      <c r="S8" s="39" t="str">
        <f>IF(AND('Mapa final'!$Y$25="Muy Alta",'Mapa final'!$AA$25="Menor"),CONCATENATE("R3C",'Mapa final'!$O$25),"")</f>
        <v/>
      </c>
      <c r="T8" s="39" t="str">
        <f>IF(AND('Mapa final'!$Y$26="Muy Alta",'Mapa final'!$AA$26="Menor"),CONCATENATE("R3C",'Mapa final'!$O$26),"")</f>
        <v/>
      </c>
      <c r="U8" s="40" t="str">
        <f>IF(AND('Mapa final'!$Y$27="Muy Alta",'Mapa final'!$AA$27="Menor"),CONCATENATE("R3C",'Mapa final'!$O$27),"")</f>
        <v/>
      </c>
      <c r="V8" s="38" t="str">
        <f>IF(AND('Mapa final'!$Y$22="Muy Alta",'Mapa final'!$AA$22="Moderado"),CONCATENATE("R3C",'Mapa final'!$O$22),"")</f>
        <v/>
      </c>
      <c r="W8" s="39" t="str">
        <f>IF(AND('Mapa final'!$Y$23="Muy Alta",'Mapa final'!$AA$23="Moderado"),CONCATENATE("R3C",'Mapa final'!$O$23),"")</f>
        <v/>
      </c>
      <c r="X8" s="39" t="str">
        <f>IF(AND('Mapa final'!$Y$24="Muy Alta",'Mapa final'!$AA$24="Moderado"),CONCATENATE("R3C",'Mapa final'!$O$24),"")</f>
        <v/>
      </c>
      <c r="Y8" s="39" t="str">
        <f>IF(AND('Mapa final'!$Y$25="Muy Alta",'Mapa final'!$AA$25="Moderado"),CONCATENATE("R3C",'Mapa final'!$O$25),"")</f>
        <v/>
      </c>
      <c r="Z8" s="39" t="str">
        <f>IF(AND('Mapa final'!$Y$26="Muy Alta",'Mapa final'!$AA$26="Moderado"),CONCATENATE("R3C",'Mapa final'!$O$26),"")</f>
        <v/>
      </c>
      <c r="AA8" s="40" t="str">
        <f>IF(AND('Mapa final'!$Y$27="Muy Alta",'Mapa final'!$AA$27="Moderado"),CONCATENATE("R3C",'Mapa final'!$O$27),"")</f>
        <v/>
      </c>
      <c r="AB8" s="38" t="str">
        <f>IF(AND('Mapa final'!$Y$22="Muy Alta",'Mapa final'!$AA$22="Mayor"),CONCATENATE("R3C",'Mapa final'!$O$22),"")</f>
        <v/>
      </c>
      <c r="AC8" s="39" t="str">
        <f>IF(AND('Mapa final'!$Y$23="Muy Alta",'Mapa final'!$AA$23="Mayor"),CONCATENATE("R3C",'Mapa final'!$O$23),"")</f>
        <v/>
      </c>
      <c r="AD8" s="39" t="str">
        <f>IF(AND('Mapa final'!$Y$24="Muy Alta",'Mapa final'!$AA$24="Mayor"),CONCATENATE("R3C",'Mapa final'!$O$24),"")</f>
        <v/>
      </c>
      <c r="AE8" s="39" t="str">
        <f>IF(AND('Mapa final'!$Y$25="Muy Alta",'Mapa final'!$AA$25="Mayor"),CONCATENATE("R3C",'Mapa final'!$O$25),"")</f>
        <v/>
      </c>
      <c r="AF8" s="39" t="str">
        <f>IF(AND('Mapa final'!$Y$26="Muy Alta",'Mapa final'!$AA$26="Mayor"),CONCATENATE("R3C",'Mapa final'!$O$26),"")</f>
        <v/>
      </c>
      <c r="AG8" s="40" t="str">
        <f>IF(AND('Mapa final'!$Y$27="Muy Alta",'Mapa final'!$AA$27="Mayor"),CONCATENATE("R3C",'Mapa final'!$O$27),"")</f>
        <v/>
      </c>
      <c r="AH8" s="41" t="str">
        <f>IF(AND('Mapa final'!$Y$22="Muy Alta",'Mapa final'!$AA$22="Catastrófico"),CONCATENATE("R3C",'Mapa final'!$O$22),"")</f>
        <v/>
      </c>
      <c r="AI8" s="42" t="str">
        <f>IF(AND('Mapa final'!$Y$23="Muy Alta",'Mapa final'!$AA$23="Catastrófico"),CONCATENATE("R3C",'Mapa final'!$O$23),"")</f>
        <v/>
      </c>
      <c r="AJ8" s="42" t="str">
        <f>IF(AND('Mapa final'!$Y$24="Muy Alta",'Mapa final'!$AA$24="Catastrófico"),CONCATENATE("R3C",'Mapa final'!$O$24),"")</f>
        <v/>
      </c>
      <c r="AK8" s="42" t="str">
        <f>IF(AND('Mapa final'!$Y$25="Muy Alta",'Mapa final'!$AA$25="Catastrófico"),CONCATENATE("R3C",'Mapa final'!$O$25),"")</f>
        <v/>
      </c>
      <c r="AL8" s="42" t="str">
        <f>IF(AND('Mapa final'!$Y$26="Muy Alta",'Mapa final'!$AA$26="Catastrófico"),CONCATENATE("R3C",'Mapa final'!$O$26),"")</f>
        <v/>
      </c>
      <c r="AM8" s="43" t="str">
        <f>IF(AND('Mapa final'!$Y$27="Muy Alta",'Mapa final'!$AA$27="Catastrófico"),CONCATENATE("R3C",'Mapa final'!$O$27),"")</f>
        <v/>
      </c>
      <c r="AN8" s="70"/>
      <c r="AO8" s="709"/>
      <c r="AP8" s="710"/>
      <c r="AQ8" s="710"/>
      <c r="AR8" s="710"/>
      <c r="AS8" s="710"/>
      <c r="AT8" s="711"/>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row>
    <row r="9" spans="1:91" ht="15" customHeight="1" x14ac:dyDescent="0.35">
      <c r="A9" s="70"/>
      <c r="B9" s="647"/>
      <c r="C9" s="647"/>
      <c r="D9" s="648"/>
      <c r="E9" s="688"/>
      <c r="F9" s="689"/>
      <c r="G9" s="689"/>
      <c r="H9" s="689"/>
      <c r="I9" s="690"/>
      <c r="J9" s="38" t="str">
        <f>IF(AND('Mapa final'!$Y$28="Muy Alta",'Mapa final'!$AA$28="Leve"),CONCATENATE("R4C",'Mapa final'!$O$28),"")</f>
        <v/>
      </c>
      <c r="K9" s="39" t="str">
        <f>IF(AND('Mapa final'!$Y$29="Muy Alta",'Mapa final'!$AA$29="Leve"),CONCATENATE("R4C",'Mapa final'!$O$29),"")</f>
        <v/>
      </c>
      <c r="L9" s="44" t="str">
        <f>IF(AND('Mapa final'!$Y$30="Muy Alta",'Mapa final'!$AA$30="Leve"),CONCATENATE("R4C",'Mapa final'!$O$30),"")</f>
        <v/>
      </c>
      <c r="M9" s="44" t="str">
        <f>IF(AND('Mapa final'!$Y$31="Muy Alta",'Mapa final'!$AA$31="Leve"),CONCATENATE("R4C",'Mapa final'!$O$31),"")</f>
        <v/>
      </c>
      <c r="N9" s="44" t="str">
        <f>IF(AND('Mapa final'!$Y$32="Muy Alta",'Mapa final'!$AA$32="Leve"),CONCATENATE("R4C",'Mapa final'!$O$32),"")</f>
        <v/>
      </c>
      <c r="O9" s="40" t="str">
        <f>IF(AND('Mapa final'!$Y$33="Muy Alta",'Mapa final'!$AA$33="Leve"),CONCATENATE("R4C",'Mapa final'!$O$33),"")</f>
        <v/>
      </c>
      <c r="P9" s="38" t="str">
        <f>IF(AND('Mapa final'!$Y$28="Muy Alta",'Mapa final'!$AA$28="Menor"),CONCATENATE("R4C",'Mapa final'!$O$28),"")</f>
        <v/>
      </c>
      <c r="Q9" s="39" t="str">
        <f>IF(AND('Mapa final'!$Y$29="Muy Alta",'Mapa final'!$AA$29="Menor"),CONCATENATE("R4C",'Mapa final'!$O$29),"")</f>
        <v/>
      </c>
      <c r="R9" s="44" t="str">
        <f>IF(AND('Mapa final'!$Y$30="Muy Alta",'Mapa final'!$AA$30="Menor"),CONCATENATE("R4C",'Mapa final'!$O$30),"")</f>
        <v/>
      </c>
      <c r="S9" s="44" t="str">
        <f>IF(AND('Mapa final'!$Y$31="Muy Alta",'Mapa final'!$AA$31="Menor"),CONCATENATE("R4C",'Mapa final'!$O$31),"")</f>
        <v/>
      </c>
      <c r="T9" s="44" t="str">
        <f>IF(AND('Mapa final'!$Y$32="Muy Alta",'Mapa final'!$AA$32="Menor"),CONCATENATE("R4C",'Mapa final'!$O$32),"")</f>
        <v/>
      </c>
      <c r="U9" s="40" t="str">
        <f>IF(AND('Mapa final'!$Y$33="Muy Alta",'Mapa final'!$AA$33="Menor"),CONCATENATE("R4C",'Mapa final'!$O$33),"")</f>
        <v/>
      </c>
      <c r="V9" s="38" t="str">
        <f>IF(AND('Mapa final'!$Y$28="Muy Alta",'Mapa final'!$AA$28="Moderado"),CONCATENATE("R4C",'Mapa final'!$O$28),"")</f>
        <v/>
      </c>
      <c r="W9" s="39" t="str">
        <f>IF(AND('Mapa final'!$Y$29="Muy Alta",'Mapa final'!$AA$29="Moderado"),CONCATENATE("R4C",'Mapa final'!$O$29),"")</f>
        <v/>
      </c>
      <c r="X9" s="44" t="str">
        <f>IF(AND('Mapa final'!$Y$30="Muy Alta",'Mapa final'!$AA$30="Moderado"),CONCATENATE("R4C",'Mapa final'!$O$30),"")</f>
        <v/>
      </c>
      <c r="Y9" s="44" t="str">
        <f>IF(AND('Mapa final'!$Y$31="Muy Alta",'Mapa final'!$AA$31="Moderado"),CONCATENATE("R4C",'Mapa final'!$O$31),"")</f>
        <v/>
      </c>
      <c r="Z9" s="44" t="str">
        <f>IF(AND('Mapa final'!$Y$32="Muy Alta",'Mapa final'!$AA$32="Moderado"),CONCATENATE("R4C",'Mapa final'!$O$32),"")</f>
        <v/>
      </c>
      <c r="AA9" s="40" t="str">
        <f>IF(AND('Mapa final'!$Y$33="Muy Alta",'Mapa final'!$AA$33="Moderado"),CONCATENATE("R4C",'Mapa final'!$O$33),"")</f>
        <v/>
      </c>
      <c r="AB9" s="38" t="str">
        <f>IF(AND('Mapa final'!$Y$28="Muy Alta",'Mapa final'!$AA$28="Mayor"),CONCATENATE("R4C",'Mapa final'!$O$28),"")</f>
        <v/>
      </c>
      <c r="AC9" s="39" t="str">
        <f>IF(AND('Mapa final'!$Y$29="Muy Alta",'Mapa final'!$AA$29="Mayor"),CONCATENATE("R4C",'Mapa final'!$O$29),"")</f>
        <v/>
      </c>
      <c r="AD9" s="44" t="str">
        <f>IF(AND('Mapa final'!$Y$30="Muy Alta",'Mapa final'!$AA$30="Mayor"),CONCATENATE("R4C",'Mapa final'!$O$30),"")</f>
        <v/>
      </c>
      <c r="AE9" s="44" t="str">
        <f>IF(AND('Mapa final'!$Y$31="Muy Alta",'Mapa final'!$AA$31="Mayor"),CONCATENATE("R4C",'Mapa final'!$O$31),"")</f>
        <v/>
      </c>
      <c r="AF9" s="44" t="str">
        <f>IF(AND('Mapa final'!$Y$32="Muy Alta",'Mapa final'!$AA$32="Mayor"),CONCATENATE("R4C",'Mapa final'!$O$32),"")</f>
        <v/>
      </c>
      <c r="AG9" s="40" t="str">
        <f>IF(AND('Mapa final'!$Y$33="Muy Alta",'Mapa final'!$AA$33="Mayor"),CONCATENATE("R4C",'Mapa final'!$O$33),"")</f>
        <v/>
      </c>
      <c r="AH9" s="41" t="str">
        <f>IF(AND('Mapa final'!$Y$28="Muy Alta",'Mapa final'!$AA$28="Catastrófico"),CONCATENATE("R4C",'Mapa final'!$O$28),"")</f>
        <v/>
      </c>
      <c r="AI9" s="42" t="str">
        <f>IF(AND('Mapa final'!$Y$29="Muy Alta",'Mapa final'!$AA$29="Catastrófico"),CONCATENATE("R4C",'Mapa final'!$O$29),"")</f>
        <v/>
      </c>
      <c r="AJ9" s="42" t="str">
        <f>IF(AND('Mapa final'!$Y$30="Muy Alta",'Mapa final'!$AA$30="Catastrófico"),CONCATENATE("R4C",'Mapa final'!$O$30),"")</f>
        <v/>
      </c>
      <c r="AK9" s="42" t="str">
        <f>IF(AND('Mapa final'!$Y$31="Muy Alta",'Mapa final'!$AA$31="Catastrófico"),CONCATENATE("R4C",'Mapa final'!$O$31),"")</f>
        <v/>
      </c>
      <c r="AL9" s="42" t="str">
        <f>IF(AND('Mapa final'!$Y$32="Muy Alta",'Mapa final'!$AA$32="Catastrófico"),CONCATENATE("R4C",'Mapa final'!$O$32),"")</f>
        <v/>
      </c>
      <c r="AM9" s="43" t="str">
        <f>IF(AND('Mapa final'!$Y$33="Muy Alta",'Mapa final'!$AA$33="Catastrófico"),CONCATENATE("R4C",'Mapa final'!$O$33),"")</f>
        <v/>
      </c>
      <c r="AN9" s="70"/>
      <c r="AO9" s="709"/>
      <c r="AP9" s="710"/>
      <c r="AQ9" s="710"/>
      <c r="AR9" s="710"/>
      <c r="AS9" s="710"/>
      <c r="AT9" s="711"/>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row>
    <row r="10" spans="1:91" ht="15" customHeight="1" x14ac:dyDescent="0.35">
      <c r="A10" s="70"/>
      <c r="B10" s="647"/>
      <c r="C10" s="647"/>
      <c r="D10" s="648"/>
      <c r="E10" s="688"/>
      <c r="F10" s="689"/>
      <c r="G10" s="689"/>
      <c r="H10" s="689"/>
      <c r="I10" s="690"/>
      <c r="J10" s="38" t="str">
        <f>IF(AND('Mapa final'!$Y$34="Muy Alta",'Mapa final'!$AA$34="Leve"),CONCATENATE("R5C",'Mapa final'!$O$34),"")</f>
        <v/>
      </c>
      <c r="K10" s="39" t="str">
        <f>IF(AND('Mapa final'!$Y$35="Muy Alta",'Mapa final'!$AA$35="Leve"),CONCATENATE("R5C",'Mapa final'!$O$35),"")</f>
        <v/>
      </c>
      <c r="L10" s="44" t="str">
        <f>IF(AND('Mapa final'!$Y$36="Muy Alta",'Mapa final'!$AA$36="Leve"),CONCATENATE("R5C",'Mapa final'!$O$36),"")</f>
        <v/>
      </c>
      <c r="M10" s="44" t="str">
        <f>IF(AND('Mapa final'!$Y$37="Muy Alta",'Mapa final'!$AA$37="Leve"),CONCATENATE("R5C",'Mapa final'!$O$37),"")</f>
        <v/>
      </c>
      <c r="N10" s="44" t="str">
        <f>IF(AND('Mapa final'!$Y$38="Muy Alta",'Mapa final'!$AA$38="Leve"),CONCATENATE("R5C",'Mapa final'!$O$38),"")</f>
        <v/>
      </c>
      <c r="O10" s="40" t="str">
        <f>IF(AND('Mapa final'!$Y$39="Muy Alta",'Mapa final'!$AA$39="Leve"),CONCATENATE("R5C",'Mapa final'!$O$39),"")</f>
        <v/>
      </c>
      <c r="P10" s="38" t="str">
        <f>IF(AND('Mapa final'!$Y$34="Muy Alta",'Mapa final'!$AA$34="Menor"),CONCATENATE("R5C",'Mapa final'!$O$34),"")</f>
        <v/>
      </c>
      <c r="Q10" s="39" t="str">
        <f>IF(AND('Mapa final'!$Y$35="Muy Alta",'Mapa final'!$AA$35="Menor"),CONCATENATE("R5C",'Mapa final'!$O$35),"")</f>
        <v/>
      </c>
      <c r="R10" s="44" t="str">
        <f>IF(AND('Mapa final'!$Y$36="Muy Alta",'Mapa final'!$AA$36="Menor"),CONCATENATE("R5C",'Mapa final'!$O$36),"")</f>
        <v/>
      </c>
      <c r="S10" s="44" t="str">
        <f>IF(AND('Mapa final'!$Y$37="Muy Alta",'Mapa final'!$AA$37="Menor"),CONCATENATE("R5C",'Mapa final'!$O$37),"")</f>
        <v/>
      </c>
      <c r="T10" s="44" t="str">
        <f>IF(AND('Mapa final'!$Y$38="Muy Alta",'Mapa final'!$AA$38="Menor"),CONCATENATE("R5C",'Mapa final'!$O$38),"")</f>
        <v/>
      </c>
      <c r="U10" s="40" t="str">
        <f>IF(AND('Mapa final'!$Y$39="Muy Alta",'Mapa final'!$AA$39="Menor"),CONCATENATE("R5C",'Mapa final'!$O$39),"")</f>
        <v/>
      </c>
      <c r="V10" s="38" t="str">
        <f>IF(AND('Mapa final'!$Y$34="Muy Alta",'Mapa final'!$AA$34="Moderado"),CONCATENATE("R5C",'Mapa final'!$O$34),"")</f>
        <v/>
      </c>
      <c r="W10" s="39" t="str">
        <f>IF(AND('Mapa final'!$Y$35="Muy Alta",'Mapa final'!$AA$35="Moderado"),CONCATENATE("R5C",'Mapa final'!$O$35),"")</f>
        <v/>
      </c>
      <c r="X10" s="44" t="str">
        <f>IF(AND('Mapa final'!$Y$36="Muy Alta",'Mapa final'!$AA$36="Moderado"),CONCATENATE("R5C",'Mapa final'!$O$36),"")</f>
        <v/>
      </c>
      <c r="Y10" s="44" t="str">
        <f>IF(AND('Mapa final'!$Y$37="Muy Alta",'Mapa final'!$AA$37="Moderado"),CONCATENATE("R5C",'Mapa final'!$O$37),"")</f>
        <v/>
      </c>
      <c r="Z10" s="44" t="str">
        <f>IF(AND('Mapa final'!$Y$38="Muy Alta",'Mapa final'!$AA$38="Moderado"),CONCATENATE("R5C",'Mapa final'!$O$38),"")</f>
        <v/>
      </c>
      <c r="AA10" s="40" t="str">
        <f>IF(AND('Mapa final'!$Y$39="Muy Alta",'Mapa final'!$AA$39="Moderado"),CONCATENATE("R5C",'Mapa final'!$O$39),"")</f>
        <v/>
      </c>
      <c r="AB10" s="38" t="str">
        <f>IF(AND('Mapa final'!$Y$34="Muy Alta",'Mapa final'!$AA$34="Mayor"),CONCATENATE("R5C",'Mapa final'!$O$34),"")</f>
        <v/>
      </c>
      <c r="AC10" s="39" t="str">
        <f>IF(AND('Mapa final'!$Y$35="Muy Alta",'Mapa final'!$AA$35="Mayor"),CONCATENATE("R5C",'Mapa final'!$O$35),"")</f>
        <v/>
      </c>
      <c r="AD10" s="44" t="str">
        <f>IF(AND('Mapa final'!$Y$36="Muy Alta",'Mapa final'!$AA$36="Mayor"),CONCATENATE("R5C",'Mapa final'!$O$36),"")</f>
        <v/>
      </c>
      <c r="AE10" s="44" t="str">
        <f>IF(AND('Mapa final'!$Y$37="Muy Alta",'Mapa final'!$AA$37="Mayor"),CONCATENATE("R5C",'Mapa final'!$O$37),"")</f>
        <v/>
      </c>
      <c r="AF10" s="44" t="str">
        <f>IF(AND('Mapa final'!$Y$38="Muy Alta",'Mapa final'!$AA$38="Mayor"),CONCATENATE("R5C",'Mapa final'!$O$38),"")</f>
        <v/>
      </c>
      <c r="AG10" s="40" t="str">
        <f>IF(AND('Mapa final'!$Y$39="Muy Alta",'Mapa final'!$AA$39="Mayor"),CONCATENATE("R5C",'Mapa final'!$O$39),"")</f>
        <v/>
      </c>
      <c r="AH10" s="41" t="str">
        <f>IF(AND('Mapa final'!$Y$34="Muy Alta",'Mapa final'!$AA$34="Catastrófico"),CONCATENATE("R5C",'Mapa final'!$O$34),"")</f>
        <v/>
      </c>
      <c r="AI10" s="42" t="str">
        <f>IF(AND('Mapa final'!$Y$35="Muy Alta",'Mapa final'!$AA$35="Catastrófico"),CONCATENATE("R5C",'Mapa final'!$O$35),"")</f>
        <v/>
      </c>
      <c r="AJ10" s="42" t="str">
        <f>IF(AND('Mapa final'!$Y$36="Muy Alta",'Mapa final'!$AA$36="Catastrófico"),CONCATENATE("R5C",'Mapa final'!$O$36),"")</f>
        <v/>
      </c>
      <c r="AK10" s="42" t="str">
        <f>IF(AND('Mapa final'!$Y$37="Muy Alta",'Mapa final'!$AA$37="Catastrófico"),CONCATENATE("R5C",'Mapa final'!$O$37),"")</f>
        <v/>
      </c>
      <c r="AL10" s="42" t="str">
        <f>IF(AND('Mapa final'!$Y$38="Muy Alta",'Mapa final'!$AA$38="Catastrófico"),CONCATENATE("R5C",'Mapa final'!$O$38),"")</f>
        <v/>
      </c>
      <c r="AM10" s="43" t="str">
        <f>IF(AND('Mapa final'!$Y$39="Muy Alta",'Mapa final'!$AA$39="Catastrófico"),CONCATENATE("R5C",'Mapa final'!$O$39),"")</f>
        <v/>
      </c>
      <c r="AN10" s="70"/>
      <c r="AO10" s="709"/>
      <c r="AP10" s="710"/>
      <c r="AQ10" s="710"/>
      <c r="AR10" s="710"/>
      <c r="AS10" s="710"/>
      <c r="AT10" s="711"/>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row>
    <row r="11" spans="1:91" ht="15" customHeight="1" x14ac:dyDescent="0.35">
      <c r="A11" s="70"/>
      <c r="B11" s="647"/>
      <c r="C11" s="647"/>
      <c r="D11" s="648"/>
      <c r="E11" s="688"/>
      <c r="F11" s="689"/>
      <c r="G11" s="689"/>
      <c r="H11" s="689"/>
      <c r="I11" s="690"/>
      <c r="J11" s="38" t="str">
        <f>IF(AND('Mapa final'!$Y$40="Muy Alta",'Mapa final'!$AA$40="Leve"),CONCATENATE("R6C",'Mapa final'!$O$40),"")</f>
        <v/>
      </c>
      <c r="K11" s="39" t="str">
        <f>IF(AND('Mapa final'!$Y$41="Muy Alta",'Mapa final'!$AA$41="Leve"),CONCATENATE("R6C",'Mapa final'!$O$41),"")</f>
        <v/>
      </c>
      <c r="L11" s="44" t="str">
        <f>IF(AND('Mapa final'!$Y$42="Muy Alta",'Mapa final'!$AA$42="Leve"),CONCATENATE("R6C",'Mapa final'!$O$42),"")</f>
        <v/>
      </c>
      <c r="M11" s="44" t="str">
        <f>IF(AND('Mapa final'!$Y$43="Muy Alta",'Mapa final'!$AA$43="Leve"),CONCATENATE("R6C",'Mapa final'!$O$43),"")</f>
        <v/>
      </c>
      <c r="N11" s="44" t="str">
        <f>IF(AND('Mapa final'!$Y$44="Muy Alta",'Mapa final'!$AA$44="Leve"),CONCATENATE("R6C",'Mapa final'!$O$44),"")</f>
        <v/>
      </c>
      <c r="O11" s="40" t="str">
        <f>IF(AND('Mapa final'!$Y$45="Muy Alta",'Mapa final'!$AA$45="Leve"),CONCATENATE("R6C",'Mapa final'!$O$45),"")</f>
        <v/>
      </c>
      <c r="P11" s="38" t="str">
        <f>IF(AND('Mapa final'!$Y$40="Muy Alta",'Mapa final'!$AA$40="Menor"),CONCATENATE("R6C",'Mapa final'!$O$40),"")</f>
        <v/>
      </c>
      <c r="Q11" s="39" t="str">
        <f>IF(AND('Mapa final'!$Y$41="Muy Alta",'Mapa final'!$AA$41="Menor"),CONCATENATE("R6C",'Mapa final'!$O$41),"")</f>
        <v/>
      </c>
      <c r="R11" s="44" t="str">
        <f>IF(AND('Mapa final'!$Y$42="Muy Alta",'Mapa final'!$AA$42="Menor"),CONCATENATE("R6C",'Mapa final'!$O$42),"")</f>
        <v/>
      </c>
      <c r="S11" s="44" t="str">
        <f>IF(AND('Mapa final'!$Y$43="Muy Alta",'Mapa final'!$AA$43="Menor"),CONCATENATE("R6C",'Mapa final'!$O$43),"")</f>
        <v/>
      </c>
      <c r="T11" s="44" t="str">
        <f>IF(AND('Mapa final'!$Y$44="Muy Alta",'Mapa final'!$AA$44="Menor"),CONCATENATE("R6C",'Mapa final'!$O$44),"")</f>
        <v/>
      </c>
      <c r="U11" s="40" t="str">
        <f>IF(AND('Mapa final'!$Y$45="Muy Alta",'Mapa final'!$AA$45="Menor"),CONCATENATE("R6C",'Mapa final'!$O$45),"")</f>
        <v/>
      </c>
      <c r="V11" s="38" t="str">
        <f>IF(AND('Mapa final'!$Y$40="Muy Alta",'Mapa final'!$AA$40="Moderado"),CONCATENATE("R6C",'Mapa final'!$O$40),"")</f>
        <v/>
      </c>
      <c r="W11" s="39" t="str">
        <f>IF(AND('Mapa final'!$Y$41="Muy Alta",'Mapa final'!$AA$41="Moderado"),CONCATENATE("R6C",'Mapa final'!$O$41),"")</f>
        <v/>
      </c>
      <c r="X11" s="44" t="str">
        <f>IF(AND('Mapa final'!$Y$42="Muy Alta",'Mapa final'!$AA$42="Moderado"),CONCATENATE("R6C",'Mapa final'!$O$42),"")</f>
        <v/>
      </c>
      <c r="Y11" s="44" t="str">
        <f>IF(AND('Mapa final'!$Y$43="Muy Alta",'Mapa final'!$AA$43="Moderado"),CONCATENATE("R6C",'Mapa final'!$O$43),"")</f>
        <v/>
      </c>
      <c r="Z11" s="44" t="str">
        <f>IF(AND('Mapa final'!$Y$44="Muy Alta",'Mapa final'!$AA$44="Moderado"),CONCATENATE("R6C",'Mapa final'!$O$44),"")</f>
        <v/>
      </c>
      <c r="AA11" s="40" t="str">
        <f>IF(AND('Mapa final'!$Y$45="Muy Alta",'Mapa final'!$AA$45="Moderado"),CONCATENATE("R6C",'Mapa final'!$O$45),"")</f>
        <v/>
      </c>
      <c r="AB11" s="38" t="str">
        <f>IF(AND('Mapa final'!$Y$40="Muy Alta",'Mapa final'!$AA$40="Mayor"),CONCATENATE("R6C",'Mapa final'!$O$40),"")</f>
        <v/>
      </c>
      <c r="AC11" s="39" t="str">
        <f>IF(AND('Mapa final'!$Y$41="Muy Alta",'Mapa final'!$AA$41="Mayor"),CONCATENATE("R6C",'Mapa final'!$O$41),"")</f>
        <v/>
      </c>
      <c r="AD11" s="44" t="str">
        <f>IF(AND('Mapa final'!$Y$42="Muy Alta",'Mapa final'!$AA$42="Mayor"),CONCATENATE("R6C",'Mapa final'!$O$42),"")</f>
        <v/>
      </c>
      <c r="AE11" s="44" t="str">
        <f>IF(AND('Mapa final'!$Y$43="Muy Alta",'Mapa final'!$AA$43="Mayor"),CONCATENATE("R6C",'Mapa final'!$O$43),"")</f>
        <v/>
      </c>
      <c r="AF11" s="44" t="str">
        <f>IF(AND('Mapa final'!$Y$44="Muy Alta",'Mapa final'!$AA$44="Mayor"),CONCATENATE("R6C",'Mapa final'!$O$44),"")</f>
        <v/>
      </c>
      <c r="AG11" s="40" t="str">
        <f>IF(AND('Mapa final'!$Y$45="Muy Alta",'Mapa final'!$AA$45="Mayor"),CONCATENATE("R6C",'Mapa final'!$O$45),"")</f>
        <v/>
      </c>
      <c r="AH11" s="41" t="str">
        <f>IF(AND('Mapa final'!$Y$40="Muy Alta",'Mapa final'!$AA$40="Catastrófico"),CONCATENATE("R6C",'Mapa final'!$O$40),"")</f>
        <v/>
      </c>
      <c r="AI11" s="42" t="str">
        <f>IF(AND('Mapa final'!$Y$41="Muy Alta",'Mapa final'!$AA$41="Catastrófico"),CONCATENATE("R6C",'Mapa final'!$O$41),"")</f>
        <v/>
      </c>
      <c r="AJ11" s="42" t="str">
        <f>IF(AND('Mapa final'!$Y$42="Muy Alta",'Mapa final'!$AA$42="Catastrófico"),CONCATENATE("R6C",'Mapa final'!$O$42),"")</f>
        <v/>
      </c>
      <c r="AK11" s="42" t="str">
        <f>IF(AND('Mapa final'!$Y$43="Muy Alta",'Mapa final'!$AA$43="Catastrófico"),CONCATENATE("R6C",'Mapa final'!$O$43),"")</f>
        <v/>
      </c>
      <c r="AL11" s="42" t="str">
        <f>IF(AND('Mapa final'!$Y$44="Muy Alta",'Mapa final'!$AA$44="Catastrófico"),CONCATENATE("R6C",'Mapa final'!$O$44),"")</f>
        <v/>
      </c>
      <c r="AM11" s="43" t="str">
        <f>IF(AND('Mapa final'!$Y$45="Muy Alta",'Mapa final'!$AA$45="Catastrófico"),CONCATENATE("R6C",'Mapa final'!$O$45),"")</f>
        <v/>
      </c>
      <c r="AN11" s="70"/>
      <c r="AO11" s="709"/>
      <c r="AP11" s="710"/>
      <c r="AQ11" s="710"/>
      <c r="AR11" s="710"/>
      <c r="AS11" s="710"/>
      <c r="AT11" s="711"/>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row>
    <row r="12" spans="1:91" ht="15" customHeight="1" x14ac:dyDescent="0.35">
      <c r="A12" s="70"/>
      <c r="B12" s="647"/>
      <c r="C12" s="647"/>
      <c r="D12" s="648"/>
      <c r="E12" s="688"/>
      <c r="F12" s="689"/>
      <c r="G12" s="689"/>
      <c r="H12" s="689"/>
      <c r="I12" s="690"/>
      <c r="J12" s="38" t="str">
        <f>IF(AND('Mapa final'!$Y$46="Muy Alta",'Mapa final'!$AA$46="Leve"),CONCATENATE("R7C",'Mapa final'!$O$46),"")</f>
        <v/>
      </c>
      <c r="K12" s="39" t="str">
        <f>IF(AND('Mapa final'!$Y$47="Muy Alta",'Mapa final'!$AA$47="Leve"),CONCATENATE("R7C",'Mapa final'!$O$47),"")</f>
        <v/>
      </c>
      <c r="L12" s="44" t="str">
        <f>IF(AND('Mapa final'!$Y$48="Muy Alta",'Mapa final'!$AA$48="Leve"),CONCATENATE("R7C",'Mapa final'!$O$48),"")</f>
        <v/>
      </c>
      <c r="M12" s="44" t="str">
        <f>IF(AND('Mapa final'!$Y$49="Muy Alta",'Mapa final'!$AA$49="Leve"),CONCATENATE("R7C",'Mapa final'!$O$49),"")</f>
        <v/>
      </c>
      <c r="N12" s="44" t="str">
        <f>IF(AND('Mapa final'!$Y$50="Muy Alta",'Mapa final'!$AA$50="Leve"),CONCATENATE("R7C",'Mapa final'!$O$50),"")</f>
        <v/>
      </c>
      <c r="O12" s="40" t="str">
        <f>IF(AND('Mapa final'!$Y$51="Muy Alta",'Mapa final'!$AA$51="Leve"),CONCATENATE("R7C",'Mapa final'!$O$51),"")</f>
        <v/>
      </c>
      <c r="P12" s="38" t="str">
        <f>IF(AND('Mapa final'!$Y$46="Muy Alta",'Mapa final'!$AA$46="Menor"),CONCATENATE("R7C",'Mapa final'!$O$46),"")</f>
        <v/>
      </c>
      <c r="Q12" s="39" t="str">
        <f>IF(AND('Mapa final'!$Y$47="Muy Alta",'Mapa final'!$AA$47="Menor"),CONCATENATE("R7C",'Mapa final'!$O$47),"")</f>
        <v/>
      </c>
      <c r="R12" s="44" t="str">
        <f>IF(AND('Mapa final'!$Y$48="Muy Alta",'Mapa final'!$AA$48="Menor"),CONCATENATE("R7C",'Mapa final'!$O$48),"")</f>
        <v/>
      </c>
      <c r="S12" s="44" t="str">
        <f>IF(AND('Mapa final'!$Y$49="Muy Alta",'Mapa final'!$AA$49="Menor"),CONCATENATE("R7C",'Mapa final'!$O$49),"")</f>
        <v/>
      </c>
      <c r="T12" s="44" t="str">
        <f>IF(AND('Mapa final'!$Y$50="Muy Alta",'Mapa final'!$AA$50="Menor"),CONCATENATE("R7C",'Mapa final'!$O$50),"")</f>
        <v/>
      </c>
      <c r="U12" s="40" t="str">
        <f>IF(AND('Mapa final'!$Y$51="Muy Alta",'Mapa final'!$AA$51="Menor"),CONCATENATE("R7C",'Mapa final'!$O$51),"")</f>
        <v/>
      </c>
      <c r="V12" s="38" t="str">
        <f>IF(AND('Mapa final'!$Y$46="Muy Alta",'Mapa final'!$AA$46="Moderado"),CONCATENATE("R7C",'Mapa final'!$O$46),"")</f>
        <v/>
      </c>
      <c r="W12" s="39" t="str">
        <f>IF(AND('Mapa final'!$Y$47="Muy Alta",'Mapa final'!$AA$47="Moderado"),CONCATENATE("R7C",'Mapa final'!$O$47),"")</f>
        <v/>
      </c>
      <c r="X12" s="44" t="str">
        <f>IF(AND('Mapa final'!$Y$48="Muy Alta",'Mapa final'!$AA$48="Moderado"),CONCATENATE("R7C",'Mapa final'!$O$48),"")</f>
        <v/>
      </c>
      <c r="Y12" s="44" t="str">
        <f>IF(AND('Mapa final'!$Y$49="Muy Alta",'Mapa final'!$AA$49="Moderado"),CONCATENATE("R7C",'Mapa final'!$O$49),"")</f>
        <v/>
      </c>
      <c r="Z12" s="44" t="str">
        <f>IF(AND('Mapa final'!$Y$50="Muy Alta",'Mapa final'!$AA$50="Moderado"),CONCATENATE("R7C",'Mapa final'!$O$50),"")</f>
        <v/>
      </c>
      <c r="AA12" s="40" t="str">
        <f>IF(AND('Mapa final'!$Y$51="Muy Alta",'Mapa final'!$AA$51="Moderado"),CONCATENATE("R7C",'Mapa final'!$O$51),"")</f>
        <v/>
      </c>
      <c r="AB12" s="38" t="str">
        <f>IF(AND('Mapa final'!$Y$46="Muy Alta",'Mapa final'!$AA$46="Mayor"),CONCATENATE("R7C",'Mapa final'!$O$46),"")</f>
        <v/>
      </c>
      <c r="AC12" s="39" t="str">
        <f>IF(AND('Mapa final'!$Y$47="Muy Alta",'Mapa final'!$AA$47="Mayor"),CONCATENATE("R7C",'Mapa final'!$O$47),"")</f>
        <v/>
      </c>
      <c r="AD12" s="44" t="str">
        <f>IF(AND('Mapa final'!$Y$48="Muy Alta",'Mapa final'!$AA$48="Mayor"),CONCATENATE("R7C",'Mapa final'!$O$48),"")</f>
        <v/>
      </c>
      <c r="AE12" s="44" t="str">
        <f>IF(AND('Mapa final'!$Y$49="Muy Alta",'Mapa final'!$AA$49="Mayor"),CONCATENATE("R7C",'Mapa final'!$O$49),"")</f>
        <v/>
      </c>
      <c r="AF12" s="44" t="str">
        <f>IF(AND('Mapa final'!$Y$50="Muy Alta",'Mapa final'!$AA$50="Mayor"),CONCATENATE("R7C",'Mapa final'!$O$50),"")</f>
        <v/>
      </c>
      <c r="AG12" s="40" t="str">
        <f>IF(AND('Mapa final'!$Y$51="Muy Alta",'Mapa final'!$AA$51="Mayor"),CONCATENATE("R7C",'Mapa final'!$O$51),"")</f>
        <v/>
      </c>
      <c r="AH12" s="41" t="str">
        <f>IF(AND('Mapa final'!$Y$46="Muy Alta",'Mapa final'!$AA$46="Catastrófico"),CONCATENATE("R7C",'Mapa final'!$O$46),"")</f>
        <v/>
      </c>
      <c r="AI12" s="42" t="str">
        <f>IF(AND('Mapa final'!$Y$47="Muy Alta",'Mapa final'!$AA$47="Catastrófico"),CONCATENATE("R7C",'Mapa final'!$O$47),"")</f>
        <v/>
      </c>
      <c r="AJ12" s="42" t="str">
        <f>IF(AND('Mapa final'!$Y$48="Muy Alta",'Mapa final'!$AA$48="Catastrófico"),CONCATENATE("R7C",'Mapa final'!$O$48),"")</f>
        <v/>
      </c>
      <c r="AK12" s="42" t="str">
        <f>IF(AND('Mapa final'!$Y$49="Muy Alta",'Mapa final'!$AA$49="Catastrófico"),CONCATENATE("R7C",'Mapa final'!$O$49),"")</f>
        <v/>
      </c>
      <c r="AL12" s="42" t="str">
        <f>IF(AND('Mapa final'!$Y$50="Muy Alta",'Mapa final'!$AA$50="Catastrófico"),CONCATENATE("R7C",'Mapa final'!$O$50),"")</f>
        <v/>
      </c>
      <c r="AM12" s="43" t="str">
        <f>IF(AND('Mapa final'!$Y$51="Muy Alta",'Mapa final'!$AA$51="Catastrófico"),CONCATENATE("R7C",'Mapa final'!$O$51),"")</f>
        <v/>
      </c>
      <c r="AN12" s="70"/>
      <c r="AO12" s="709"/>
      <c r="AP12" s="710"/>
      <c r="AQ12" s="710"/>
      <c r="AR12" s="710"/>
      <c r="AS12" s="710"/>
      <c r="AT12" s="711"/>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row>
    <row r="13" spans="1:91" ht="15" customHeight="1" x14ac:dyDescent="0.35">
      <c r="A13" s="70"/>
      <c r="B13" s="647"/>
      <c r="C13" s="647"/>
      <c r="D13" s="648"/>
      <c r="E13" s="688"/>
      <c r="F13" s="689"/>
      <c r="G13" s="689"/>
      <c r="H13" s="689"/>
      <c r="I13" s="690"/>
      <c r="J13" s="38" t="str">
        <f>IF(AND('Mapa final'!$Y$52="Muy Alta",'Mapa final'!$AA$52="Leve"),CONCATENATE("R8C",'Mapa final'!$O$52),"")</f>
        <v/>
      </c>
      <c r="K13" s="39" t="str">
        <f>IF(AND('Mapa final'!$Y$53="Muy Alta",'Mapa final'!$AA$53="Leve"),CONCATENATE("R8C",'Mapa final'!$O$53),"")</f>
        <v/>
      </c>
      <c r="L13" s="44" t="str">
        <f>IF(AND('Mapa final'!$Y$54="Muy Alta",'Mapa final'!$AA$54="Leve"),CONCATENATE("R8C",'Mapa final'!$O$54),"")</f>
        <v/>
      </c>
      <c r="M13" s="44" t="str">
        <f>IF(AND('Mapa final'!$Y$55="Muy Alta",'Mapa final'!$AA$55="Leve"),CONCATENATE("R8C",'Mapa final'!$O$55),"")</f>
        <v/>
      </c>
      <c r="N13" s="44" t="str">
        <f>IF(AND('Mapa final'!$Y$56="Muy Alta",'Mapa final'!$AA$56="Leve"),CONCATENATE("R8C",'Mapa final'!$O$56),"")</f>
        <v/>
      </c>
      <c r="O13" s="40" t="str">
        <f>IF(AND('Mapa final'!$Y$57="Muy Alta",'Mapa final'!$AA$57="Leve"),CONCATENATE("R8C",'Mapa final'!$O$57),"")</f>
        <v/>
      </c>
      <c r="P13" s="38" t="str">
        <f>IF(AND('Mapa final'!$Y$52="Muy Alta",'Mapa final'!$AA$52="Menor"),CONCATENATE("R8C",'Mapa final'!$O$52),"")</f>
        <v/>
      </c>
      <c r="Q13" s="39" t="str">
        <f>IF(AND('Mapa final'!$Y$53="Muy Alta",'Mapa final'!$AA$53="Menor"),CONCATENATE("R8C",'Mapa final'!$O$53),"")</f>
        <v/>
      </c>
      <c r="R13" s="44" t="str">
        <f>IF(AND('Mapa final'!$Y$54="Muy Alta",'Mapa final'!$AA$54="Menor"),CONCATENATE("R8C",'Mapa final'!$O$54),"")</f>
        <v/>
      </c>
      <c r="S13" s="44" t="str">
        <f>IF(AND('Mapa final'!$Y$55="Muy Alta",'Mapa final'!$AA$55="Menor"),CONCATENATE("R8C",'Mapa final'!$O$55),"")</f>
        <v/>
      </c>
      <c r="T13" s="44" t="str">
        <f>IF(AND('Mapa final'!$Y$56="Muy Alta",'Mapa final'!$AA$56="Menor"),CONCATENATE("R8C",'Mapa final'!$O$56),"")</f>
        <v/>
      </c>
      <c r="U13" s="40" t="str">
        <f>IF(AND('Mapa final'!$Y$57="Muy Alta",'Mapa final'!$AA$57="Menor"),CONCATENATE("R8C",'Mapa final'!$O$57),"")</f>
        <v/>
      </c>
      <c r="V13" s="38" t="str">
        <f>IF(AND('Mapa final'!$Y$52="Muy Alta",'Mapa final'!$AA$52="Moderado"),CONCATENATE("R8C",'Mapa final'!$O$52),"")</f>
        <v/>
      </c>
      <c r="W13" s="39" t="str">
        <f>IF(AND('Mapa final'!$Y$53="Muy Alta",'Mapa final'!$AA$53="Moderado"),CONCATENATE("R8C",'Mapa final'!$O$53),"")</f>
        <v/>
      </c>
      <c r="X13" s="44" t="str">
        <f>IF(AND('Mapa final'!$Y$54="Muy Alta",'Mapa final'!$AA$54="Moderado"),CONCATENATE("R8C",'Mapa final'!$O$54),"")</f>
        <v/>
      </c>
      <c r="Y13" s="44" t="str">
        <f>IF(AND('Mapa final'!$Y$55="Muy Alta",'Mapa final'!$AA$55="Moderado"),CONCATENATE("R8C",'Mapa final'!$O$55),"")</f>
        <v/>
      </c>
      <c r="Z13" s="44" t="str">
        <f>IF(AND('Mapa final'!$Y$56="Muy Alta",'Mapa final'!$AA$56="Moderado"),CONCATENATE("R8C",'Mapa final'!$O$56),"")</f>
        <v/>
      </c>
      <c r="AA13" s="40" t="str">
        <f>IF(AND('Mapa final'!$Y$57="Muy Alta",'Mapa final'!$AA$57="Moderado"),CONCATENATE("R8C",'Mapa final'!$O$57),"")</f>
        <v/>
      </c>
      <c r="AB13" s="38" t="str">
        <f>IF(AND('Mapa final'!$Y$52="Muy Alta",'Mapa final'!$AA$52="Mayor"),CONCATENATE("R8C",'Mapa final'!$O$52),"")</f>
        <v/>
      </c>
      <c r="AC13" s="39" t="str">
        <f>IF(AND('Mapa final'!$Y$53="Muy Alta",'Mapa final'!$AA$53="Mayor"),CONCATENATE("R8C",'Mapa final'!$O$53),"")</f>
        <v/>
      </c>
      <c r="AD13" s="44" t="str">
        <f>IF(AND('Mapa final'!$Y$54="Muy Alta",'Mapa final'!$AA$54="Mayor"),CONCATENATE("R8C",'Mapa final'!$O$54),"")</f>
        <v/>
      </c>
      <c r="AE13" s="44" t="str">
        <f>IF(AND('Mapa final'!$Y$55="Muy Alta",'Mapa final'!$AA$55="Mayor"),CONCATENATE("R8C",'Mapa final'!$O$55),"")</f>
        <v/>
      </c>
      <c r="AF13" s="44" t="str">
        <f>IF(AND('Mapa final'!$Y$56="Muy Alta",'Mapa final'!$AA$56="Mayor"),CONCATENATE("R8C",'Mapa final'!$O$56),"")</f>
        <v/>
      </c>
      <c r="AG13" s="40" t="str">
        <f>IF(AND('Mapa final'!$Y$57="Muy Alta",'Mapa final'!$AA$57="Mayor"),CONCATENATE("R8C",'Mapa final'!$O$57),"")</f>
        <v/>
      </c>
      <c r="AH13" s="41" t="str">
        <f>IF(AND('Mapa final'!$Y$52="Muy Alta",'Mapa final'!$AA$52="Catastrófico"),CONCATENATE("R8C",'Mapa final'!$O$52),"")</f>
        <v/>
      </c>
      <c r="AI13" s="42" t="str">
        <f>IF(AND('Mapa final'!$Y$53="Muy Alta",'Mapa final'!$AA$53="Catastrófico"),CONCATENATE("R8C",'Mapa final'!$O$53),"")</f>
        <v/>
      </c>
      <c r="AJ13" s="42" t="str">
        <f>IF(AND('Mapa final'!$Y$54="Muy Alta",'Mapa final'!$AA$54="Catastrófico"),CONCATENATE("R8C",'Mapa final'!$O$54),"")</f>
        <v/>
      </c>
      <c r="AK13" s="42" t="str">
        <f>IF(AND('Mapa final'!$Y$55="Muy Alta",'Mapa final'!$AA$55="Catastrófico"),CONCATENATE("R8C",'Mapa final'!$O$55),"")</f>
        <v/>
      </c>
      <c r="AL13" s="42" t="str">
        <f>IF(AND('Mapa final'!$Y$56="Muy Alta",'Mapa final'!$AA$56="Catastrófico"),CONCATENATE("R8C",'Mapa final'!$O$56),"")</f>
        <v/>
      </c>
      <c r="AM13" s="43" t="str">
        <f>IF(AND('Mapa final'!$Y$57="Muy Alta",'Mapa final'!$AA$57="Catastrófico"),CONCATENATE("R8C",'Mapa final'!$O$57),"")</f>
        <v/>
      </c>
      <c r="AN13" s="70"/>
      <c r="AO13" s="709"/>
      <c r="AP13" s="710"/>
      <c r="AQ13" s="710"/>
      <c r="AR13" s="710"/>
      <c r="AS13" s="710"/>
      <c r="AT13" s="711"/>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row>
    <row r="14" spans="1:91" ht="15" customHeight="1" x14ac:dyDescent="0.35">
      <c r="A14" s="70"/>
      <c r="B14" s="647"/>
      <c r="C14" s="647"/>
      <c r="D14" s="648"/>
      <c r="E14" s="688"/>
      <c r="F14" s="689"/>
      <c r="G14" s="689"/>
      <c r="H14" s="689"/>
      <c r="I14" s="690"/>
      <c r="J14" s="38" t="str">
        <f>IF(AND('Mapa final'!$Y$58="Muy Alta",'Mapa final'!$AA$58="Leve"),CONCATENATE("R9C",'Mapa final'!$O$58),"")</f>
        <v/>
      </c>
      <c r="K14" s="39" t="str">
        <f>IF(AND('Mapa final'!$Y$59="Muy Alta",'Mapa final'!$AA$59="Leve"),CONCATENATE("R9C",'Mapa final'!$O$59),"")</f>
        <v/>
      </c>
      <c r="L14" s="44" t="str">
        <f>IF(AND('Mapa final'!$Y$60="Muy Alta",'Mapa final'!$AA$60="Leve"),CONCATENATE("R9C",'Mapa final'!$O$60),"")</f>
        <v/>
      </c>
      <c r="M14" s="44" t="str">
        <f>IF(AND('Mapa final'!$Y$61="Muy Alta",'Mapa final'!$AA$61="Leve"),CONCATENATE("R9C",'Mapa final'!$O$61),"")</f>
        <v/>
      </c>
      <c r="N14" s="44" t="str">
        <f>IF(AND('Mapa final'!$Y$62="Muy Alta",'Mapa final'!$AA$62="Leve"),CONCATENATE("R9C",'Mapa final'!$O$62),"")</f>
        <v/>
      </c>
      <c r="O14" s="40" t="str">
        <f>IF(AND('Mapa final'!$Y$63="Muy Alta",'Mapa final'!$AA$63="Leve"),CONCATENATE("R9C",'Mapa final'!$O$63),"")</f>
        <v/>
      </c>
      <c r="P14" s="38" t="str">
        <f>IF(AND('Mapa final'!$Y$58="Muy Alta",'Mapa final'!$AA$58="Menor"),CONCATENATE("R9C",'Mapa final'!$O$58),"")</f>
        <v/>
      </c>
      <c r="Q14" s="39" t="str">
        <f>IF(AND('Mapa final'!$Y$59="Muy Alta",'Mapa final'!$AA$59="Menor"),CONCATENATE("R9C",'Mapa final'!$O$59),"")</f>
        <v/>
      </c>
      <c r="R14" s="44" t="str">
        <f>IF(AND('Mapa final'!$Y$60="Muy Alta",'Mapa final'!$AA$60="Menor"),CONCATENATE("R9C",'Mapa final'!$O$60),"")</f>
        <v/>
      </c>
      <c r="S14" s="44" t="str">
        <f>IF(AND('Mapa final'!$Y$61="Muy Alta",'Mapa final'!$AA$61="Menor"),CONCATENATE("R9C",'Mapa final'!$O$61),"")</f>
        <v/>
      </c>
      <c r="T14" s="44" t="str">
        <f>IF(AND('Mapa final'!$Y$62="Muy Alta",'Mapa final'!$AA$62="Menor"),CONCATENATE("R9C",'Mapa final'!$O$62),"")</f>
        <v/>
      </c>
      <c r="U14" s="40" t="str">
        <f>IF(AND('Mapa final'!$Y$63="Muy Alta",'Mapa final'!$AA$63="Menor"),CONCATENATE("R9C",'Mapa final'!$O$63),"")</f>
        <v/>
      </c>
      <c r="V14" s="38" t="str">
        <f>IF(AND('Mapa final'!$Y$58="Muy Alta",'Mapa final'!$AA$58="Moderado"),CONCATENATE("R9C",'Mapa final'!$O$58),"")</f>
        <v/>
      </c>
      <c r="W14" s="39" t="str">
        <f>IF(AND('Mapa final'!$Y$59="Muy Alta",'Mapa final'!$AA$59="Moderado"),CONCATENATE("R9C",'Mapa final'!$O$59),"")</f>
        <v/>
      </c>
      <c r="X14" s="44" t="str">
        <f>IF(AND('Mapa final'!$Y$60="Muy Alta",'Mapa final'!$AA$60="Moderado"),CONCATENATE("R9C",'Mapa final'!$O$60),"")</f>
        <v/>
      </c>
      <c r="Y14" s="44" t="str">
        <f>IF(AND('Mapa final'!$Y$61="Muy Alta",'Mapa final'!$AA$61="Moderado"),CONCATENATE("R9C",'Mapa final'!$O$61),"")</f>
        <v/>
      </c>
      <c r="Z14" s="44" t="str">
        <f>IF(AND('Mapa final'!$Y$62="Muy Alta",'Mapa final'!$AA$62="Moderado"),CONCATENATE("R9C",'Mapa final'!$O$62),"")</f>
        <v/>
      </c>
      <c r="AA14" s="40" t="str">
        <f>IF(AND('Mapa final'!$Y$63="Muy Alta",'Mapa final'!$AA$63="Moderado"),CONCATENATE("R9C",'Mapa final'!$O$63),"")</f>
        <v/>
      </c>
      <c r="AB14" s="38" t="str">
        <f>IF(AND('Mapa final'!$Y$58="Muy Alta",'Mapa final'!$AA$58="Mayor"),CONCATENATE("R9C",'Mapa final'!$O$58),"")</f>
        <v/>
      </c>
      <c r="AC14" s="39" t="str">
        <f>IF(AND('Mapa final'!$Y$59="Muy Alta",'Mapa final'!$AA$59="Mayor"),CONCATENATE("R9C",'Mapa final'!$O$59),"")</f>
        <v/>
      </c>
      <c r="AD14" s="44" t="str">
        <f>IF(AND('Mapa final'!$Y$60="Muy Alta",'Mapa final'!$AA$60="Mayor"),CONCATENATE("R9C",'Mapa final'!$O$60),"")</f>
        <v/>
      </c>
      <c r="AE14" s="44" t="str">
        <f>IF(AND('Mapa final'!$Y$61="Muy Alta",'Mapa final'!$AA$61="Mayor"),CONCATENATE("R9C",'Mapa final'!$O$61),"")</f>
        <v/>
      </c>
      <c r="AF14" s="44" t="str">
        <f>IF(AND('Mapa final'!$Y$62="Muy Alta",'Mapa final'!$AA$62="Mayor"),CONCATENATE("R9C",'Mapa final'!$O$62),"")</f>
        <v/>
      </c>
      <c r="AG14" s="40" t="str">
        <f>IF(AND('Mapa final'!$Y$63="Muy Alta",'Mapa final'!$AA$63="Mayor"),CONCATENATE("R9C",'Mapa final'!$O$63),"")</f>
        <v/>
      </c>
      <c r="AH14" s="41" t="str">
        <f>IF(AND('Mapa final'!$Y$58="Muy Alta",'Mapa final'!$AA$58="Catastrófico"),CONCATENATE("R9C",'Mapa final'!$O$58),"")</f>
        <v/>
      </c>
      <c r="AI14" s="42" t="str">
        <f>IF(AND('Mapa final'!$Y$59="Muy Alta",'Mapa final'!$AA$59="Catastrófico"),CONCATENATE("R9C",'Mapa final'!$O$59),"")</f>
        <v/>
      </c>
      <c r="AJ14" s="42" t="str">
        <f>IF(AND('Mapa final'!$Y$60="Muy Alta",'Mapa final'!$AA$60="Catastrófico"),CONCATENATE("R9C",'Mapa final'!$O$60),"")</f>
        <v/>
      </c>
      <c r="AK14" s="42" t="str">
        <f>IF(AND('Mapa final'!$Y$61="Muy Alta",'Mapa final'!$AA$61="Catastrófico"),CONCATENATE("R9C",'Mapa final'!$O$61),"")</f>
        <v/>
      </c>
      <c r="AL14" s="42" t="str">
        <f>IF(AND('Mapa final'!$Y$62="Muy Alta",'Mapa final'!$AA$62="Catastrófico"),CONCATENATE("R9C",'Mapa final'!$O$62),"")</f>
        <v/>
      </c>
      <c r="AM14" s="43" t="str">
        <f>IF(AND('Mapa final'!$Y$63="Muy Alta",'Mapa final'!$AA$63="Catastrófico"),CONCATENATE("R9C",'Mapa final'!$O$63),"")</f>
        <v/>
      </c>
      <c r="AN14" s="70"/>
      <c r="AO14" s="709"/>
      <c r="AP14" s="710"/>
      <c r="AQ14" s="710"/>
      <c r="AR14" s="710"/>
      <c r="AS14" s="710"/>
      <c r="AT14" s="711"/>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row>
    <row r="15" spans="1:91" ht="15.75" customHeight="1" thickBot="1" x14ac:dyDescent="0.4">
      <c r="A15" s="70"/>
      <c r="B15" s="647"/>
      <c r="C15" s="647"/>
      <c r="D15" s="648"/>
      <c r="E15" s="691"/>
      <c r="F15" s="692"/>
      <c r="G15" s="692"/>
      <c r="H15" s="692"/>
      <c r="I15" s="693"/>
      <c r="J15" s="45" t="str">
        <f>IF(AND('Mapa final'!$Y$64="Muy Alta",'Mapa final'!$AA$64="Leve"),CONCATENATE("R10C",'Mapa final'!$O$64),"")</f>
        <v/>
      </c>
      <c r="K15" s="46" t="str">
        <f>IF(AND('Mapa final'!$Y$65="Muy Alta",'Mapa final'!$AA$65="Leve"),CONCATENATE("R10C",'Mapa final'!$O$65),"")</f>
        <v/>
      </c>
      <c r="L15" s="46" t="str">
        <f>IF(AND('Mapa final'!$Y$66="Muy Alta",'Mapa final'!$AA$66="Leve"),CONCATENATE("R10C",'Mapa final'!$O$66),"")</f>
        <v/>
      </c>
      <c r="M15" s="46" t="str">
        <f>IF(AND('Mapa final'!$Y$67="Muy Alta",'Mapa final'!$AA$67="Leve"),CONCATENATE("R10C",'Mapa final'!$O$67),"")</f>
        <v/>
      </c>
      <c r="N15" s="46" t="str">
        <f>IF(AND('Mapa final'!$Y$68="Muy Alta",'Mapa final'!$AA$68="Leve"),CONCATENATE("R10C",'Mapa final'!$O$68),"")</f>
        <v/>
      </c>
      <c r="O15" s="47" t="str">
        <f>IF(AND('Mapa final'!$Y$69="Muy Alta",'Mapa final'!$AA$69="Leve"),CONCATENATE("R10C",'Mapa final'!$O$69),"")</f>
        <v/>
      </c>
      <c r="P15" s="38" t="str">
        <f>IF(AND('Mapa final'!$Y$64="Muy Alta",'Mapa final'!$AA$64="Menor"),CONCATENATE("R10C",'Mapa final'!$O$64),"")</f>
        <v/>
      </c>
      <c r="Q15" s="39" t="str">
        <f>IF(AND('Mapa final'!$Y$65="Muy Alta",'Mapa final'!$AA$65="Menor"),CONCATENATE("R10C",'Mapa final'!$O$65),"")</f>
        <v/>
      </c>
      <c r="R15" s="39" t="str">
        <f>IF(AND('Mapa final'!$Y$66="Muy Alta",'Mapa final'!$AA$66="Menor"),CONCATENATE("R10C",'Mapa final'!$O$66),"")</f>
        <v/>
      </c>
      <c r="S15" s="39" t="str">
        <f>IF(AND('Mapa final'!$Y$67="Muy Alta",'Mapa final'!$AA$67="Menor"),CONCATENATE("R10C",'Mapa final'!$O$67),"")</f>
        <v/>
      </c>
      <c r="T15" s="39" t="str">
        <f>IF(AND('Mapa final'!$Y$68="Muy Alta",'Mapa final'!$AA$68="Menor"),CONCATENATE("R10C",'Mapa final'!$O$68),"")</f>
        <v/>
      </c>
      <c r="U15" s="40" t="str">
        <f>IF(AND('Mapa final'!$Y$69="Muy Alta",'Mapa final'!$AA$69="Menor"),CONCATENATE("R10C",'Mapa final'!$O$69),"")</f>
        <v/>
      </c>
      <c r="V15" s="45" t="str">
        <f>IF(AND('Mapa final'!$Y$64="Muy Alta",'Mapa final'!$AA$64="Moderado"),CONCATENATE("R10C",'Mapa final'!$O$64),"")</f>
        <v/>
      </c>
      <c r="W15" s="46" t="str">
        <f>IF(AND('Mapa final'!$Y$65="Muy Alta",'Mapa final'!$AA$65="Moderado"),CONCATENATE("R10C",'Mapa final'!$O$65),"")</f>
        <v/>
      </c>
      <c r="X15" s="46" t="str">
        <f>IF(AND('Mapa final'!$Y$66="Muy Alta",'Mapa final'!$AA$66="Moderado"),CONCATENATE("R10C",'Mapa final'!$O$66),"")</f>
        <v/>
      </c>
      <c r="Y15" s="46" t="str">
        <f>IF(AND('Mapa final'!$Y$67="Muy Alta",'Mapa final'!$AA$67="Moderado"),CONCATENATE("R10C",'Mapa final'!$O$67),"")</f>
        <v/>
      </c>
      <c r="Z15" s="46" t="str">
        <f>IF(AND('Mapa final'!$Y$68="Muy Alta",'Mapa final'!$AA$68="Moderado"),CONCATENATE("R10C",'Mapa final'!$O$68),"")</f>
        <v/>
      </c>
      <c r="AA15" s="47" t="str">
        <f>IF(AND('Mapa final'!$Y$69="Muy Alta",'Mapa final'!$AA$69="Moderado"),CONCATENATE("R10C",'Mapa final'!$O$69),"")</f>
        <v/>
      </c>
      <c r="AB15" s="38" t="str">
        <f>IF(AND('Mapa final'!$Y$64="Muy Alta",'Mapa final'!$AA$64="Mayor"),CONCATENATE("R10C",'Mapa final'!$O$64),"")</f>
        <v/>
      </c>
      <c r="AC15" s="39" t="str">
        <f>IF(AND('Mapa final'!$Y$65="Muy Alta",'Mapa final'!$AA$65="Mayor"),CONCATENATE("R10C",'Mapa final'!$O$65),"")</f>
        <v/>
      </c>
      <c r="AD15" s="39" t="str">
        <f>IF(AND('Mapa final'!$Y$66="Muy Alta",'Mapa final'!$AA$66="Mayor"),CONCATENATE("R10C",'Mapa final'!$O$66),"")</f>
        <v/>
      </c>
      <c r="AE15" s="39" t="str">
        <f>IF(AND('Mapa final'!$Y$67="Muy Alta",'Mapa final'!$AA$67="Mayor"),CONCATENATE("R10C",'Mapa final'!$O$67),"")</f>
        <v/>
      </c>
      <c r="AF15" s="39" t="str">
        <f>IF(AND('Mapa final'!$Y$68="Muy Alta",'Mapa final'!$AA$68="Mayor"),CONCATENATE("R10C",'Mapa final'!$O$68),"")</f>
        <v/>
      </c>
      <c r="AG15" s="40" t="str">
        <f>IF(AND('Mapa final'!$Y$69="Muy Alta",'Mapa final'!$AA$69="Mayor"),CONCATENATE("R10C",'Mapa final'!$O$69),"")</f>
        <v/>
      </c>
      <c r="AH15" s="48" t="str">
        <f>IF(AND('Mapa final'!$Y$64="Muy Alta",'Mapa final'!$AA$64="Catastrófico"),CONCATENATE("R10C",'Mapa final'!$O$64),"")</f>
        <v/>
      </c>
      <c r="AI15" s="49" t="str">
        <f>IF(AND('Mapa final'!$Y$65="Muy Alta",'Mapa final'!$AA$65="Catastrófico"),CONCATENATE("R10C",'Mapa final'!$O$65),"")</f>
        <v/>
      </c>
      <c r="AJ15" s="49" t="str">
        <f>IF(AND('Mapa final'!$Y$66="Muy Alta",'Mapa final'!$AA$66="Catastrófico"),CONCATENATE("R10C",'Mapa final'!$O$66),"")</f>
        <v/>
      </c>
      <c r="AK15" s="49" t="str">
        <f>IF(AND('Mapa final'!$Y$67="Muy Alta",'Mapa final'!$AA$67="Catastrófico"),CONCATENATE("R10C",'Mapa final'!$O$67),"")</f>
        <v/>
      </c>
      <c r="AL15" s="49" t="str">
        <f>IF(AND('Mapa final'!$Y$68="Muy Alta",'Mapa final'!$AA$68="Catastrófico"),CONCATENATE("R10C",'Mapa final'!$O$68),"")</f>
        <v/>
      </c>
      <c r="AM15" s="50" t="str">
        <f>IF(AND('Mapa final'!$Y$69="Muy Alta",'Mapa final'!$AA$69="Catastrófico"),CONCATENATE("R10C",'Mapa final'!$O$69),"")</f>
        <v/>
      </c>
      <c r="AN15" s="70"/>
      <c r="AO15" s="712"/>
      <c r="AP15" s="713"/>
      <c r="AQ15" s="713"/>
      <c r="AR15" s="713"/>
      <c r="AS15" s="713"/>
      <c r="AT15" s="714"/>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row>
    <row r="16" spans="1:91" ht="15" customHeight="1" x14ac:dyDescent="0.35">
      <c r="A16" s="70"/>
      <c r="B16" s="647"/>
      <c r="C16" s="647"/>
      <c r="D16" s="648"/>
      <c r="E16" s="685" t="s">
        <v>112</v>
      </c>
      <c r="F16" s="686"/>
      <c r="G16" s="686"/>
      <c r="H16" s="686"/>
      <c r="I16" s="686"/>
      <c r="J16" s="51" t="str">
        <f>IF(AND('Mapa final'!$Y$10="Alta",'Mapa final'!$AA$10="Leve"),CONCATENATE("R1C",'Mapa final'!$O$10),"")</f>
        <v/>
      </c>
      <c r="K16" s="52" t="str">
        <f ca="1">IF(AND('Mapa final'!$Y$11="Alta",'Mapa final'!$AA$11="Leve"),CONCATENATE("R1C",'Mapa final'!$O$11),"")</f>
        <v/>
      </c>
      <c r="L16" s="52" t="str">
        <f>IF(AND('Mapa final'!$Y$12="Alta",'Mapa final'!$AA$12="Leve"),CONCATENATE("R1C",'Mapa final'!$O$12),"")</f>
        <v/>
      </c>
      <c r="M16" s="52" t="str">
        <f>IF(AND('Mapa final'!$Y$13="Alta",'Mapa final'!$AA$13="Leve"),CONCATENATE("R1C",'Mapa final'!$O$13),"")</f>
        <v/>
      </c>
      <c r="N16" s="52" t="str">
        <f>IF(AND('Mapa final'!$Y$14="Alta",'Mapa final'!$AA$14="Leve"),CONCATENATE("R1C",'Mapa final'!$O$14),"")</f>
        <v/>
      </c>
      <c r="O16" s="53" t="str">
        <f>IF(AND('Mapa final'!$Y$15="Alta",'Mapa final'!$AA$15="Leve"),CONCATENATE("R1C",'Mapa final'!$O$15),"")</f>
        <v/>
      </c>
      <c r="P16" s="51" t="str">
        <f>IF(AND('Mapa final'!$Y$10="Alta",'Mapa final'!$AA$10="Menor"),CONCATENATE("R1C",'Mapa final'!$O$10),"")</f>
        <v/>
      </c>
      <c r="Q16" s="52" t="str">
        <f ca="1">IF(AND('Mapa final'!$Y$11="Alta",'Mapa final'!$AA$11="Menor"),CONCATENATE("R1C",'Mapa final'!$O$11),"")</f>
        <v/>
      </c>
      <c r="R16" s="52" t="str">
        <f>IF(AND('Mapa final'!$Y$12="Alta",'Mapa final'!$AA$12="Menor"),CONCATENATE("R1C",'Mapa final'!$O$12),"")</f>
        <v/>
      </c>
      <c r="S16" s="52" t="str">
        <f>IF(AND('Mapa final'!$Y$13="Alta",'Mapa final'!$AA$13="Menor"),CONCATENATE("R1C",'Mapa final'!$O$13),"")</f>
        <v/>
      </c>
      <c r="T16" s="52" t="str">
        <f>IF(AND('Mapa final'!$Y$14="Alta",'Mapa final'!$AA$14="Menor"),CONCATENATE("R1C",'Mapa final'!$O$14),"")</f>
        <v/>
      </c>
      <c r="U16" s="53" t="str">
        <f>IF(AND('Mapa final'!$Y$15="Alta",'Mapa final'!$AA$15="Menor"),CONCATENATE("R1C",'Mapa final'!$O$15),"")</f>
        <v/>
      </c>
      <c r="V16" s="32" t="str">
        <f>IF(AND('Mapa final'!$Y$10="Alta",'Mapa final'!$AA$10="Moderado"),CONCATENATE("R1C",'Mapa final'!$O$10),"")</f>
        <v/>
      </c>
      <c r="W16" s="33" t="str">
        <f ca="1">IF(AND('Mapa final'!$Y$11="Alta",'Mapa final'!$AA$11="Moderado"),CONCATENATE("R1C",'Mapa final'!$O$11),"")</f>
        <v/>
      </c>
      <c r="X16" s="33" t="str">
        <f>IF(AND('Mapa final'!$Y$12="Alta",'Mapa final'!$AA$12="Moderado"),CONCATENATE("R1C",'Mapa final'!$O$12),"")</f>
        <v/>
      </c>
      <c r="Y16" s="33" t="str">
        <f>IF(AND('Mapa final'!$Y$13="Alta",'Mapa final'!$AA$13="Moderado"),CONCATENATE("R1C",'Mapa final'!$O$13),"")</f>
        <v/>
      </c>
      <c r="Z16" s="33" t="str">
        <f>IF(AND('Mapa final'!$Y$14="Alta",'Mapa final'!$AA$14="Moderado"),CONCATENATE("R1C",'Mapa final'!$O$14),"")</f>
        <v/>
      </c>
      <c r="AA16" s="34" t="str">
        <f>IF(AND('Mapa final'!$Y$15="Alta",'Mapa final'!$AA$15="Moderado"),CONCATENATE("R1C",'Mapa final'!$O$15),"")</f>
        <v/>
      </c>
      <c r="AB16" s="32" t="str">
        <f>IF(AND('Mapa final'!$Y$10="Alta",'Mapa final'!$AA$10="Mayor"),CONCATENATE("R1C",'Mapa final'!$O$10),"")</f>
        <v/>
      </c>
      <c r="AC16" s="33" t="str">
        <f ca="1">IF(AND('Mapa final'!$Y$11="Alta",'Mapa final'!$AA$11="Mayor"),CONCATENATE("R1C",'Mapa final'!$O$11),"")</f>
        <v/>
      </c>
      <c r="AD16" s="33" t="str">
        <f>IF(AND('Mapa final'!$Y$12="Alta",'Mapa final'!$AA$12="Mayor"),CONCATENATE("R1C",'Mapa final'!$O$12),"")</f>
        <v/>
      </c>
      <c r="AE16" s="33" t="str">
        <f>IF(AND('Mapa final'!$Y$13="Alta",'Mapa final'!$AA$13="Mayor"),CONCATENATE("R1C",'Mapa final'!$O$13),"")</f>
        <v/>
      </c>
      <c r="AF16" s="33" t="str">
        <f>IF(AND('Mapa final'!$Y$14="Alta",'Mapa final'!$AA$14="Mayor"),CONCATENATE("R1C",'Mapa final'!$O$14),"")</f>
        <v/>
      </c>
      <c r="AG16" s="34" t="str">
        <f>IF(AND('Mapa final'!$Y$15="Alta",'Mapa final'!$AA$15="Mayor"),CONCATENATE("R1C",'Mapa final'!$O$15),"")</f>
        <v/>
      </c>
      <c r="AH16" s="35" t="str">
        <f>IF(AND('Mapa final'!$Y$10="Alta",'Mapa final'!$AA$10="Catastrófico"),CONCATENATE("R1C",'Mapa final'!$O$10),"")</f>
        <v/>
      </c>
      <c r="AI16" s="36" t="str">
        <f ca="1">IF(AND('Mapa final'!$Y$11="Alta",'Mapa final'!$AA$11="Catastrófico"),CONCATENATE("R1C",'Mapa final'!$O$11),"")</f>
        <v/>
      </c>
      <c r="AJ16" s="36" t="str">
        <f>IF(AND('Mapa final'!$Y$12="Alta",'Mapa final'!$AA$12="Catastrófico"),CONCATENATE("R1C",'Mapa final'!$O$12),"")</f>
        <v/>
      </c>
      <c r="AK16" s="36" t="str">
        <f>IF(AND('Mapa final'!$Y$13="Alta",'Mapa final'!$AA$13="Catastrófico"),CONCATENATE("R1C",'Mapa final'!$O$13),"")</f>
        <v/>
      </c>
      <c r="AL16" s="36" t="str">
        <f>IF(AND('Mapa final'!$Y$14="Alta",'Mapa final'!$AA$14="Catastrófico"),CONCATENATE("R1C",'Mapa final'!$O$14),"")</f>
        <v/>
      </c>
      <c r="AM16" s="37" t="str">
        <f>IF(AND('Mapa final'!$Y$15="Alta",'Mapa final'!$AA$15="Catastrófico"),CONCATENATE("R1C",'Mapa final'!$O$15),"")</f>
        <v/>
      </c>
      <c r="AN16" s="70"/>
      <c r="AO16" s="695" t="s">
        <v>77</v>
      </c>
      <c r="AP16" s="696"/>
      <c r="AQ16" s="696"/>
      <c r="AR16" s="696"/>
      <c r="AS16" s="696"/>
      <c r="AT16" s="697"/>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row>
    <row r="17" spans="1:76" ht="15" customHeight="1" x14ac:dyDescent="0.35">
      <c r="A17" s="70"/>
      <c r="B17" s="647"/>
      <c r="C17" s="647"/>
      <c r="D17" s="648"/>
      <c r="E17" s="704"/>
      <c r="F17" s="705"/>
      <c r="G17" s="705"/>
      <c r="H17" s="705"/>
      <c r="I17" s="705"/>
      <c r="J17" s="54" t="str">
        <f>IF(AND('Mapa final'!$Y$16="Alta",'Mapa final'!$AA$16="Leve"),CONCATENATE("R2C",'Mapa final'!$O$16),"")</f>
        <v/>
      </c>
      <c r="K17" s="55" t="str">
        <f>IF(AND('Mapa final'!$Y$17="Alta",'Mapa final'!$AA$17="Leve"),CONCATENATE("R2C",'Mapa final'!$O$17),"")</f>
        <v/>
      </c>
      <c r="L17" s="55" t="str">
        <f>IF(AND('Mapa final'!$Y$18="Alta",'Mapa final'!$AA$18="Leve"),CONCATENATE("R2C",'Mapa final'!$O$18),"")</f>
        <v/>
      </c>
      <c r="M17" s="55" t="str">
        <f>IF(AND('Mapa final'!$Y$19="Alta",'Mapa final'!$AA$19="Leve"),CONCATENATE("R2C",'Mapa final'!$O$19),"")</f>
        <v/>
      </c>
      <c r="N17" s="55" t="str">
        <f>IF(AND('Mapa final'!$Y$20="Alta",'Mapa final'!$AA$20="Leve"),CONCATENATE("R2C",'Mapa final'!$O$20),"")</f>
        <v/>
      </c>
      <c r="O17" s="56" t="str">
        <f>IF(AND('Mapa final'!$Y$21="Alta",'Mapa final'!$AA$21="Leve"),CONCATENATE("R2C",'Mapa final'!$O$21),"")</f>
        <v/>
      </c>
      <c r="P17" s="54" t="str">
        <f>IF(AND('Mapa final'!$Y$16="Alta",'Mapa final'!$AA$16="Menor"),CONCATENATE("R2C",'Mapa final'!$O$16),"")</f>
        <v/>
      </c>
      <c r="Q17" s="55" t="str">
        <f>IF(AND('Mapa final'!$Y$17="Alta",'Mapa final'!$AA$17="Menor"),CONCATENATE("R2C",'Mapa final'!$O$17),"")</f>
        <v/>
      </c>
      <c r="R17" s="55" t="str">
        <f>IF(AND('Mapa final'!$Y$18="Alta",'Mapa final'!$AA$18="Menor"),CONCATENATE("R2C",'Mapa final'!$O$18),"")</f>
        <v/>
      </c>
      <c r="S17" s="55" t="str">
        <f>IF(AND('Mapa final'!$Y$19="Alta",'Mapa final'!$AA$19="Menor"),CONCATENATE("R2C",'Mapa final'!$O$19),"")</f>
        <v/>
      </c>
      <c r="T17" s="55" t="str">
        <f>IF(AND('Mapa final'!$Y$20="Alta",'Mapa final'!$AA$20="Menor"),CONCATENATE("R2C",'Mapa final'!$O$20),"")</f>
        <v/>
      </c>
      <c r="U17" s="56" t="str">
        <f>IF(AND('Mapa final'!$Y$21="Alta",'Mapa final'!$AA$21="Menor"),CONCATENATE("R2C",'Mapa final'!$O$21),"")</f>
        <v/>
      </c>
      <c r="V17" s="38" t="str">
        <f>IF(AND('Mapa final'!$Y$16="Alta",'Mapa final'!$AA$16="Moderado"),CONCATENATE("R2C",'Mapa final'!$O$16),"")</f>
        <v/>
      </c>
      <c r="W17" s="39" t="str">
        <f>IF(AND('Mapa final'!$Y$17="Alta",'Mapa final'!$AA$17="Moderado"),CONCATENATE("R2C",'Mapa final'!$O$17),"")</f>
        <v/>
      </c>
      <c r="X17" s="39" t="str">
        <f>IF(AND('Mapa final'!$Y$18="Alta",'Mapa final'!$AA$18="Moderado"),CONCATENATE("R2C",'Mapa final'!$O$18),"")</f>
        <v/>
      </c>
      <c r="Y17" s="39" t="str">
        <f>IF(AND('Mapa final'!$Y$19="Alta",'Mapa final'!$AA$19="Moderado"),CONCATENATE("R2C",'Mapa final'!$O$19),"")</f>
        <v/>
      </c>
      <c r="Z17" s="39" t="str">
        <f>IF(AND('Mapa final'!$Y$20="Alta",'Mapa final'!$AA$20="Moderado"),CONCATENATE("R2C",'Mapa final'!$O$20),"")</f>
        <v/>
      </c>
      <c r="AA17" s="40" t="str">
        <f>IF(AND('Mapa final'!$Y$21="Alta",'Mapa final'!$AA$21="Moderado"),CONCATENATE("R2C",'Mapa final'!$O$21),"")</f>
        <v/>
      </c>
      <c r="AB17" s="38" t="str">
        <f>IF(AND('Mapa final'!$Y$16="Alta",'Mapa final'!$AA$16="Mayor"),CONCATENATE("R2C",'Mapa final'!$O$16),"")</f>
        <v/>
      </c>
      <c r="AC17" s="39" t="str">
        <f>IF(AND('Mapa final'!$Y$17="Alta",'Mapa final'!$AA$17="Mayor"),CONCATENATE("R2C",'Mapa final'!$O$17),"")</f>
        <v/>
      </c>
      <c r="AD17" s="39" t="str">
        <f>IF(AND('Mapa final'!$Y$18="Alta",'Mapa final'!$AA$18="Mayor"),CONCATENATE("R2C",'Mapa final'!$O$18),"")</f>
        <v/>
      </c>
      <c r="AE17" s="39" t="str">
        <f>IF(AND('Mapa final'!$Y$19="Alta",'Mapa final'!$AA$19="Mayor"),CONCATENATE("R2C",'Mapa final'!$O$19),"")</f>
        <v/>
      </c>
      <c r="AF17" s="39" t="str">
        <f>IF(AND('Mapa final'!$Y$20="Alta",'Mapa final'!$AA$20="Mayor"),CONCATENATE("R2C",'Mapa final'!$O$20),"")</f>
        <v/>
      </c>
      <c r="AG17" s="40" t="str">
        <f>IF(AND('Mapa final'!$Y$21="Alta",'Mapa final'!$AA$21="Mayor"),CONCATENATE("R2C",'Mapa final'!$O$21),"")</f>
        <v/>
      </c>
      <c r="AH17" s="41" t="str">
        <f>IF(AND('Mapa final'!$Y$16="Alta",'Mapa final'!$AA$16="Catastrófico"),CONCATENATE("R2C",'Mapa final'!$O$16),"")</f>
        <v/>
      </c>
      <c r="AI17" s="42" t="str">
        <f>IF(AND('Mapa final'!$Y$17="Alta",'Mapa final'!$AA$17="Catastrófico"),CONCATENATE("R2C",'Mapa final'!$O$17),"")</f>
        <v/>
      </c>
      <c r="AJ17" s="42" t="str">
        <f>IF(AND('Mapa final'!$Y$18="Alta",'Mapa final'!$AA$18="Catastrófico"),CONCATENATE("R2C",'Mapa final'!$O$18),"")</f>
        <v/>
      </c>
      <c r="AK17" s="42" t="str">
        <f>IF(AND('Mapa final'!$Y$19="Alta",'Mapa final'!$AA$19="Catastrófico"),CONCATENATE("R2C",'Mapa final'!$O$19),"")</f>
        <v/>
      </c>
      <c r="AL17" s="42" t="str">
        <f>IF(AND('Mapa final'!$Y$20="Alta",'Mapa final'!$AA$20="Catastrófico"),CONCATENATE("R2C",'Mapa final'!$O$20),"")</f>
        <v/>
      </c>
      <c r="AM17" s="43" t="str">
        <f>IF(AND('Mapa final'!$Y$21="Alta",'Mapa final'!$AA$21="Catastrófico"),CONCATENATE("R2C",'Mapa final'!$O$21),"")</f>
        <v/>
      </c>
      <c r="AN17" s="70"/>
      <c r="AO17" s="698"/>
      <c r="AP17" s="699"/>
      <c r="AQ17" s="699"/>
      <c r="AR17" s="699"/>
      <c r="AS17" s="699"/>
      <c r="AT17" s="700"/>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row>
    <row r="18" spans="1:76" ht="15" customHeight="1" x14ac:dyDescent="0.35">
      <c r="A18" s="70"/>
      <c r="B18" s="647"/>
      <c r="C18" s="647"/>
      <c r="D18" s="648"/>
      <c r="E18" s="688"/>
      <c r="F18" s="689"/>
      <c r="G18" s="689"/>
      <c r="H18" s="689"/>
      <c r="I18" s="705"/>
      <c r="J18" s="54" t="str">
        <f>IF(AND('Mapa final'!$Y$22="Alta",'Mapa final'!$AA$22="Leve"),CONCATENATE("R3C",'Mapa final'!$O$22),"")</f>
        <v/>
      </c>
      <c r="K18" s="55" t="str">
        <f>IF(AND('Mapa final'!$Y$23="Alta",'Mapa final'!$AA$23="Leve"),CONCATENATE("R3C",'Mapa final'!$O$23),"")</f>
        <v/>
      </c>
      <c r="L18" s="55" t="str">
        <f>IF(AND('Mapa final'!$Y$24="Alta",'Mapa final'!$AA$24="Leve"),CONCATENATE("R3C",'Mapa final'!$O$24),"")</f>
        <v/>
      </c>
      <c r="M18" s="55" t="str">
        <f>IF(AND('Mapa final'!$Y$25="Alta",'Mapa final'!$AA$25="Leve"),CONCATENATE("R3C",'Mapa final'!$O$25),"")</f>
        <v/>
      </c>
      <c r="N18" s="55" t="str">
        <f>IF(AND('Mapa final'!$Y$26="Alta",'Mapa final'!$AA$26="Leve"),CONCATENATE("R3C",'Mapa final'!$O$26),"")</f>
        <v/>
      </c>
      <c r="O18" s="56" t="str">
        <f>IF(AND('Mapa final'!$Y$27="Alta",'Mapa final'!$AA$27="Leve"),CONCATENATE("R3C",'Mapa final'!$O$27),"")</f>
        <v/>
      </c>
      <c r="P18" s="54" t="str">
        <f>IF(AND('Mapa final'!$Y$22="Alta",'Mapa final'!$AA$22="Menor"),CONCATENATE("R3C",'Mapa final'!$O$22),"")</f>
        <v/>
      </c>
      <c r="Q18" s="55" t="str">
        <f>IF(AND('Mapa final'!$Y$23="Alta",'Mapa final'!$AA$23="Menor"),CONCATENATE("R3C",'Mapa final'!$O$23),"")</f>
        <v/>
      </c>
      <c r="R18" s="55" t="str">
        <f>IF(AND('Mapa final'!$Y$24="Alta",'Mapa final'!$AA$24="Menor"),CONCATENATE("R3C",'Mapa final'!$O$24),"")</f>
        <v/>
      </c>
      <c r="S18" s="55" t="str">
        <f>IF(AND('Mapa final'!$Y$25="Alta",'Mapa final'!$AA$25="Menor"),CONCATENATE("R3C",'Mapa final'!$O$25),"")</f>
        <v/>
      </c>
      <c r="T18" s="55" t="str">
        <f>IF(AND('Mapa final'!$Y$26="Alta",'Mapa final'!$AA$26="Menor"),CONCATENATE("R3C",'Mapa final'!$O$26),"")</f>
        <v/>
      </c>
      <c r="U18" s="56" t="str">
        <f>IF(AND('Mapa final'!$Y$27="Alta",'Mapa final'!$AA$27="Menor"),CONCATENATE("R3C",'Mapa final'!$O$27),"")</f>
        <v/>
      </c>
      <c r="V18" s="38" t="str">
        <f>IF(AND('Mapa final'!$Y$22="Alta",'Mapa final'!$AA$22="Moderado"),CONCATENATE("R3C",'Mapa final'!$O$22),"")</f>
        <v/>
      </c>
      <c r="W18" s="39" t="str">
        <f>IF(AND('Mapa final'!$Y$23="Alta",'Mapa final'!$AA$23="Moderado"),CONCATENATE("R3C",'Mapa final'!$O$23),"")</f>
        <v/>
      </c>
      <c r="X18" s="39" t="str">
        <f>IF(AND('Mapa final'!$Y$24="Alta",'Mapa final'!$AA$24="Moderado"),CONCATENATE("R3C",'Mapa final'!$O$24),"")</f>
        <v/>
      </c>
      <c r="Y18" s="39" t="str">
        <f>IF(AND('Mapa final'!$Y$25="Alta",'Mapa final'!$AA$25="Moderado"),CONCATENATE("R3C",'Mapa final'!$O$25),"")</f>
        <v/>
      </c>
      <c r="Z18" s="39" t="str">
        <f>IF(AND('Mapa final'!$Y$26="Alta",'Mapa final'!$AA$26="Moderado"),CONCATENATE("R3C",'Mapa final'!$O$26),"")</f>
        <v/>
      </c>
      <c r="AA18" s="40" t="str">
        <f>IF(AND('Mapa final'!$Y$27="Alta",'Mapa final'!$AA$27="Moderado"),CONCATENATE("R3C",'Mapa final'!$O$27),"")</f>
        <v/>
      </c>
      <c r="AB18" s="38" t="str">
        <f>IF(AND('Mapa final'!$Y$22="Alta",'Mapa final'!$AA$22="Mayor"),CONCATENATE("R3C",'Mapa final'!$O$22),"")</f>
        <v/>
      </c>
      <c r="AC18" s="39" t="str">
        <f>IF(AND('Mapa final'!$Y$23="Alta",'Mapa final'!$AA$23="Mayor"),CONCATENATE("R3C",'Mapa final'!$O$23),"")</f>
        <v/>
      </c>
      <c r="AD18" s="39" t="str">
        <f>IF(AND('Mapa final'!$Y$24="Alta",'Mapa final'!$AA$24="Mayor"),CONCATENATE("R3C",'Mapa final'!$O$24),"")</f>
        <v/>
      </c>
      <c r="AE18" s="39" t="str">
        <f>IF(AND('Mapa final'!$Y$25="Alta",'Mapa final'!$AA$25="Mayor"),CONCATENATE("R3C",'Mapa final'!$O$25),"")</f>
        <v/>
      </c>
      <c r="AF18" s="39" t="str">
        <f>IF(AND('Mapa final'!$Y$26="Alta",'Mapa final'!$AA$26="Mayor"),CONCATENATE("R3C",'Mapa final'!$O$26),"")</f>
        <v/>
      </c>
      <c r="AG18" s="40" t="str">
        <f>IF(AND('Mapa final'!$Y$27="Alta",'Mapa final'!$AA$27="Mayor"),CONCATENATE("R3C",'Mapa final'!$O$27),"")</f>
        <v/>
      </c>
      <c r="AH18" s="41" t="str">
        <f>IF(AND('Mapa final'!$Y$22="Alta",'Mapa final'!$AA$22="Catastrófico"),CONCATENATE("R3C",'Mapa final'!$O$22),"")</f>
        <v/>
      </c>
      <c r="AI18" s="42" t="str">
        <f>IF(AND('Mapa final'!$Y$23="Alta",'Mapa final'!$AA$23="Catastrófico"),CONCATENATE("R3C",'Mapa final'!$O$23),"")</f>
        <v/>
      </c>
      <c r="AJ18" s="42" t="str">
        <f>IF(AND('Mapa final'!$Y$24="Alta",'Mapa final'!$AA$24="Catastrófico"),CONCATENATE("R3C",'Mapa final'!$O$24),"")</f>
        <v/>
      </c>
      <c r="AK18" s="42" t="str">
        <f>IF(AND('Mapa final'!$Y$25="Alta",'Mapa final'!$AA$25="Catastrófico"),CONCATENATE("R3C",'Mapa final'!$O$25),"")</f>
        <v/>
      </c>
      <c r="AL18" s="42" t="str">
        <f>IF(AND('Mapa final'!$Y$26="Alta",'Mapa final'!$AA$26="Catastrófico"),CONCATENATE("R3C",'Mapa final'!$O$26),"")</f>
        <v/>
      </c>
      <c r="AM18" s="43" t="str">
        <f>IF(AND('Mapa final'!$Y$27="Alta",'Mapa final'!$AA$27="Catastrófico"),CONCATENATE("R3C",'Mapa final'!$O$27),"")</f>
        <v/>
      </c>
      <c r="AN18" s="70"/>
      <c r="AO18" s="698"/>
      <c r="AP18" s="699"/>
      <c r="AQ18" s="699"/>
      <c r="AR18" s="699"/>
      <c r="AS18" s="699"/>
      <c r="AT18" s="700"/>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row>
    <row r="19" spans="1:76" ht="15" customHeight="1" x14ac:dyDescent="0.35">
      <c r="A19" s="70"/>
      <c r="B19" s="647"/>
      <c r="C19" s="647"/>
      <c r="D19" s="648"/>
      <c r="E19" s="688"/>
      <c r="F19" s="689"/>
      <c r="G19" s="689"/>
      <c r="H19" s="689"/>
      <c r="I19" s="705"/>
      <c r="J19" s="54" t="str">
        <f>IF(AND('Mapa final'!$Y$28="Alta",'Mapa final'!$AA$28="Leve"),CONCATENATE("R4C",'Mapa final'!$O$28),"")</f>
        <v/>
      </c>
      <c r="K19" s="55" t="str">
        <f>IF(AND('Mapa final'!$Y$29="Alta",'Mapa final'!$AA$29="Leve"),CONCATENATE("R4C",'Mapa final'!$O$29),"")</f>
        <v/>
      </c>
      <c r="L19" s="55" t="str">
        <f>IF(AND('Mapa final'!$Y$30="Alta",'Mapa final'!$AA$30="Leve"),CONCATENATE("R4C",'Mapa final'!$O$30),"")</f>
        <v/>
      </c>
      <c r="M19" s="55" t="str">
        <f>IF(AND('Mapa final'!$Y$31="Alta",'Mapa final'!$AA$31="Leve"),CONCATENATE("R4C",'Mapa final'!$O$31),"")</f>
        <v/>
      </c>
      <c r="N19" s="55" t="str">
        <f>IF(AND('Mapa final'!$Y$32="Alta",'Mapa final'!$AA$32="Leve"),CONCATENATE("R4C",'Mapa final'!$O$32),"")</f>
        <v/>
      </c>
      <c r="O19" s="56" t="str">
        <f>IF(AND('Mapa final'!$Y$33="Alta",'Mapa final'!$AA$33="Leve"),CONCATENATE("R4C",'Mapa final'!$O$33),"")</f>
        <v/>
      </c>
      <c r="P19" s="54" t="str">
        <f>IF(AND('Mapa final'!$Y$28="Alta",'Mapa final'!$AA$28="Menor"),CONCATENATE("R4C",'Mapa final'!$O$28),"")</f>
        <v/>
      </c>
      <c r="Q19" s="55" t="str">
        <f>IF(AND('Mapa final'!$Y$29="Alta",'Mapa final'!$AA$29="Menor"),CONCATENATE("R4C",'Mapa final'!$O$29),"")</f>
        <v/>
      </c>
      <c r="R19" s="55" t="str">
        <f>IF(AND('Mapa final'!$Y$30="Alta",'Mapa final'!$AA$30="Menor"),CONCATENATE("R4C",'Mapa final'!$O$30),"")</f>
        <v/>
      </c>
      <c r="S19" s="55" t="str">
        <f>IF(AND('Mapa final'!$Y$31="Alta",'Mapa final'!$AA$31="Menor"),CONCATENATE("R4C",'Mapa final'!$O$31),"")</f>
        <v/>
      </c>
      <c r="T19" s="55" t="str">
        <f>IF(AND('Mapa final'!$Y$32="Alta",'Mapa final'!$AA$32="Menor"),CONCATENATE("R4C",'Mapa final'!$O$32),"")</f>
        <v/>
      </c>
      <c r="U19" s="56" t="str">
        <f>IF(AND('Mapa final'!$Y$33="Alta",'Mapa final'!$AA$33="Menor"),CONCATENATE("R4C",'Mapa final'!$O$33),"")</f>
        <v/>
      </c>
      <c r="V19" s="38" t="str">
        <f>IF(AND('Mapa final'!$Y$28="Alta",'Mapa final'!$AA$28="Moderado"),CONCATENATE("R4C",'Mapa final'!$O$28),"")</f>
        <v/>
      </c>
      <c r="W19" s="39" t="str">
        <f>IF(AND('Mapa final'!$Y$29="Alta",'Mapa final'!$AA$29="Moderado"),CONCATENATE("R4C",'Mapa final'!$O$29),"")</f>
        <v/>
      </c>
      <c r="X19" s="44" t="str">
        <f>IF(AND('Mapa final'!$Y$30="Alta",'Mapa final'!$AA$30="Moderado"),CONCATENATE("R4C",'Mapa final'!$O$30),"")</f>
        <v/>
      </c>
      <c r="Y19" s="44" t="str">
        <f>IF(AND('Mapa final'!$Y$31="Alta",'Mapa final'!$AA$31="Moderado"),CONCATENATE("R4C",'Mapa final'!$O$31),"")</f>
        <v/>
      </c>
      <c r="Z19" s="44" t="str">
        <f>IF(AND('Mapa final'!$Y$32="Alta",'Mapa final'!$AA$32="Moderado"),CONCATENATE("R4C",'Mapa final'!$O$32),"")</f>
        <v/>
      </c>
      <c r="AA19" s="40" t="str">
        <f>IF(AND('Mapa final'!$Y$33="Alta",'Mapa final'!$AA$33="Moderado"),CONCATENATE("R4C",'Mapa final'!$O$33),"")</f>
        <v/>
      </c>
      <c r="AB19" s="38" t="str">
        <f>IF(AND('Mapa final'!$Y$28="Alta",'Mapa final'!$AA$28="Mayor"),CONCATENATE("R4C",'Mapa final'!$O$28),"")</f>
        <v/>
      </c>
      <c r="AC19" s="39" t="str">
        <f>IF(AND('Mapa final'!$Y$29="Alta",'Mapa final'!$AA$29="Mayor"),CONCATENATE("R4C",'Mapa final'!$O$29),"")</f>
        <v/>
      </c>
      <c r="AD19" s="44" t="str">
        <f>IF(AND('Mapa final'!$Y$30="Alta",'Mapa final'!$AA$30="Mayor"),CONCATENATE("R4C",'Mapa final'!$O$30),"")</f>
        <v/>
      </c>
      <c r="AE19" s="44" t="str">
        <f>IF(AND('Mapa final'!$Y$31="Alta",'Mapa final'!$AA$31="Mayor"),CONCATENATE("R4C",'Mapa final'!$O$31),"")</f>
        <v/>
      </c>
      <c r="AF19" s="44" t="str">
        <f>IF(AND('Mapa final'!$Y$32="Alta",'Mapa final'!$AA$32="Mayor"),CONCATENATE("R4C",'Mapa final'!$O$32),"")</f>
        <v/>
      </c>
      <c r="AG19" s="40" t="str">
        <f>IF(AND('Mapa final'!$Y$33="Alta",'Mapa final'!$AA$33="Mayor"),CONCATENATE("R4C",'Mapa final'!$O$33),"")</f>
        <v/>
      </c>
      <c r="AH19" s="41" t="str">
        <f>IF(AND('Mapa final'!$Y$28="Alta",'Mapa final'!$AA$28="Catastrófico"),CONCATENATE("R4C",'Mapa final'!$O$28),"")</f>
        <v/>
      </c>
      <c r="AI19" s="42" t="str">
        <f>IF(AND('Mapa final'!$Y$29="Alta",'Mapa final'!$AA$29="Catastrófico"),CONCATENATE("R4C",'Mapa final'!$O$29),"")</f>
        <v/>
      </c>
      <c r="AJ19" s="42" t="str">
        <f>IF(AND('Mapa final'!$Y$30="Alta",'Mapa final'!$AA$30="Catastrófico"),CONCATENATE("R4C",'Mapa final'!$O$30),"")</f>
        <v/>
      </c>
      <c r="AK19" s="42" t="str">
        <f>IF(AND('Mapa final'!$Y$31="Alta",'Mapa final'!$AA$31="Catastrófico"),CONCATENATE("R4C",'Mapa final'!$O$31),"")</f>
        <v/>
      </c>
      <c r="AL19" s="42" t="str">
        <f>IF(AND('Mapa final'!$Y$32="Alta",'Mapa final'!$AA$32="Catastrófico"),CONCATENATE("R4C",'Mapa final'!$O$32),"")</f>
        <v/>
      </c>
      <c r="AM19" s="43" t="str">
        <f>IF(AND('Mapa final'!$Y$33="Alta",'Mapa final'!$AA$33="Catastrófico"),CONCATENATE("R4C",'Mapa final'!$O$33),"")</f>
        <v/>
      </c>
      <c r="AN19" s="70"/>
      <c r="AO19" s="698"/>
      <c r="AP19" s="699"/>
      <c r="AQ19" s="699"/>
      <c r="AR19" s="699"/>
      <c r="AS19" s="699"/>
      <c r="AT19" s="700"/>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row>
    <row r="20" spans="1:76" ht="15" customHeight="1" x14ac:dyDescent="0.35">
      <c r="A20" s="70"/>
      <c r="B20" s="647"/>
      <c r="C20" s="647"/>
      <c r="D20" s="648"/>
      <c r="E20" s="688"/>
      <c r="F20" s="689"/>
      <c r="G20" s="689"/>
      <c r="H20" s="689"/>
      <c r="I20" s="705"/>
      <c r="J20" s="54" t="str">
        <f>IF(AND('Mapa final'!$Y$34="Alta",'Mapa final'!$AA$34="Leve"),CONCATENATE("R5C",'Mapa final'!$O$34),"")</f>
        <v/>
      </c>
      <c r="K20" s="55" t="str">
        <f>IF(AND('Mapa final'!$Y$35="Alta",'Mapa final'!$AA$35="Leve"),CONCATENATE("R5C",'Mapa final'!$O$35),"")</f>
        <v/>
      </c>
      <c r="L20" s="55" t="str">
        <f>IF(AND('Mapa final'!$Y$36="Alta",'Mapa final'!$AA$36="Leve"),CONCATENATE("R5C",'Mapa final'!$O$36),"")</f>
        <v/>
      </c>
      <c r="M20" s="55" t="str">
        <f>IF(AND('Mapa final'!$Y$37="Alta",'Mapa final'!$AA$37="Leve"),CONCATENATE("R5C",'Mapa final'!$O$37),"")</f>
        <v/>
      </c>
      <c r="N20" s="55" t="str">
        <f>IF(AND('Mapa final'!$Y$38="Alta",'Mapa final'!$AA$38="Leve"),CONCATENATE("R5C",'Mapa final'!$O$38),"")</f>
        <v/>
      </c>
      <c r="O20" s="56" t="str">
        <f>IF(AND('Mapa final'!$Y$39="Alta",'Mapa final'!$AA$39="Leve"),CONCATENATE("R5C",'Mapa final'!$O$39),"")</f>
        <v/>
      </c>
      <c r="P20" s="54" t="str">
        <f>IF(AND('Mapa final'!$Y$34="Alta",'Mapa final'!$AA$34="Menor"),CONCATENATE("R5C",'Mapa final'!$O$34),"")</f>
        <v/>
      </c>
      <c r="Q20" s="55" t="str">
        <f>IF(AND('Mapa final'!$Y$35="Alta",'Mapa final'!$AA$35="Menor"),CONCATENATE("R5C",'Mapa final'!$O$35),"")</f>
        <v/>
      </c>
      <c r="R20" s="55" t="str">
        <f>IF(AND('Mapa final'!$Y$36="Alta",'Mapa final'!$AA$36="Menor"),CONCATENATE("R5C",'Mapa final'!$O$36),"")</f>
        <v/>
      </c>
      <c r="S20" s="55" t="str">
        <f>IF(AND('Mapa final'!$Y$37="Alta",'Mapa final'!$AA$37="Menor"),CONCATENATE("R5C",'Mapa final'!$O$37),"")</f>
        <v/>
      </c>
      <c r="T20" s="55" t="str">
        <f>IF(AND('Mapa final'!$Y$38="Alta",'Mapa final'!$AA$38="Menor"),CONCATENATE("R5C",'Mapa final'!$O$38),"")</f>
        <v/>
      </c>
      <c r="U20" s="56" t="str">
        <f>IF(AND('Mapa final'!$Y$39="Alta",'Mapa final'!$AA$39="Menor"),CONCATENATE("R5C",'Mapa final'!$O$39),"")</f>
        <v/>
      </c>
      <c r="V20" s="38" t="str">
        <f>IF(AND('Mapa final'!$Y$34="Alta",'Mapa final'!$AA$34="Moderado"),CONCATENATE("R5C",'Mapa final'!$O$34),"")</f>
        <v/>
      </c>
      <c r="W20" s="39" t="str">
        <f>IF(AND('Mapa final'!$Y$35="Alta",'Mapa final'!$AA$35="Moderado"),CONCATENATE("R5C",'Mapa final'!$O$35),"")</f>
        <v/>
      </c>
      <c r="X20" s="44" t="str">
        <f>IF(AND('Mapa final'!$Y$36="Alta",'Mapa final'!$AA$36="Moderado"),CONCATENATE("R5C",'Mapa final'!$O$36),"")</f>
        <v/>
      </c>
      <c r="Y20" s="44" t="str">
        <f>IF(AND('Mapa final'!$Y$37="Alta",'Mapa final'!$AA$37="Moderado"),CONCATENATE("R5C",'Mapa final'!$O$37),"")</f>
        <v/>
      </c>
      <c r="Z20" s="44" t="str">
        <f>IF(AND('Mapa final'!$Y$38="Alta",'Mapa final'!$AA$38="Moderado"),CONCATENATE("R5C",'Mapa final'!$O$38),"")</f>
        <v/>
      </c>
      <c r="AA20" s="40" t="str">
        <f>IF(AND('Mapa final'!$Y$39="Alta",'Mapa final'!$AA$39="Moderado"),CONCATENATE("R5C",'Mapa final'!$O$39),"")</f>
        <v/>
      </c>
      <c r="AB20" s="38" t="str">
        <f>IF(AND('Mapa final'!$Y$34="Alta",'Mapa final'!$AA$34="Mayor"),CONCATENATE("R5C",'Mapa final'!$O$34),"")</f>
        <v/>
      </c>
      <c r="AC20" s="39" t="str">
        <f>IF(AND('Mapa final'!$Y$35="Alta",'Mapa final'!$AA$35="Mayor"),CONCATENATE("R5C",'Mapa final'!$O$35),"")</f>
        <v/>
      </c>
      <c r="AD20" s="44" t="str">
        <f>IF(AND('Mapa final'!$Y$36="Alta",'Mapa final'!$AA$36="Mayor"),CONCATENATE("R5C",'Mapa final'!$O$36),"")</f>
        <v/>
      </c>
      <c r="AE20" s="44" t="str">
        <f>IF(AND('Mapa final'!$Y$37="Alta",'Mapa final'!$AA$37="Mayor"),CONCATENATE("R5C",'Mapa final'!$O$37),"")</f>
        <v/>
      </c>
      <c r="AF20" s="44" t="str">
        <f>IF(AND('Mapa final'!$Y$38="Alta",'Mapa final'!$AA$38="Mayor"),CONCATENATE("R5C",'Mapa final'!$O$38),"")</f>
        <v/>
      </c>
      <c r="AG20" s="40" t="str">
        <f>IF(AND('Mapa final'!$Y$39="Alta",'Mapa final'!$AA$39="Mayor"),CONCATENATE("R5C",'Mapa final'!$O$39),"")</f>
        <v/>
      </c>
      <c r="AH20" s="41" t="str">
        <f>IF(AND('Mapa final'!$Y$34="Alta",'Mapa final'!$AA$34="Catastrófico"),CONCATENATE("R5C",'Mapa final'!$O$34),"")</f>
        <v/>
      </c>
      <c r="AI20" s="42" t="str">
        <f>IF(AND('Mapa final'!$Y$35="Alta",'Mapa final'!$AA$35="Catastrófico"),CONCATENATE("R5C",'Mapa final'!$O$35),"")</f>
        <v/>
      </c>
      <c r="AJ20" s="42" t="str">
        <f>IF(AND('Mapa final'!$Y$36="Alta",'Mapa final'!$AA$36="Catastrófico"),CONCATENATE("R5C",'Mapa final'!$O$36),"")</f>
        <v/>
      </c>
      <c r="AK20" s="42" t="str">
        <f>IF(AND('Mapa final'!$Y$37="Alta",'Mapa final'!$AA$37="Catastrófico"),CONCATENATE("R5C",'Mapa final'!$O$37),"")</f>
        <v/>
      </c>
      <c r="AL20" s="42" t="str">
        <f>IF(AND('Mapa final'!$Y$38="Alta",'Mapa final'!$AA$38="Catastrófico"),CONCATENATE("R5C",'Mapa final'!$O$38),"")</f>
        <v/>
      </c>
      <c r="AM20" s="43" t="str">
        <f>IF(AND('Mapa final'!$Y$39="Alta",'Mapa final'!$AA$39="Catastrófico"),CONCATENATE("R5C",'Mapa final'!$O$39),"")</f>
        <v/>
      </c>
      <c r="AN20" s="70"/>
      <c r="AO20" s="698"/>
      <c r="AP20" s="699"/>
      <c r="AQ20" s="699"/>
      <c r="AR20" s="699"/>
      <c r="AS20" s="699"/>
      <c r="AT20" s="700"/>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row>
    <row r="21" spans="1:76" ht="15" customHeight="1" x14ac:dyDescent="0.35">
      <c r="A21" s="70"/>
      <c r="B21" s="647"/>
      <c r="C21" s="647"/>
      <c r="D21" s="648"/>
      <c r="E21" s="688"/>
      <c r="F21" s="689"/>
      <c r="G21" s="689"/>
      <c r="H21" s="689"/>
      <c r="I21" s="705"/>
      <c r="J21" s="54" t="str">
        <f>IF(AND('Mapa final'!$Y$40="Alta",'Mapa final'!$AA$40="Leve"),CONCATENATE("R6C",'Mapa final'!$O$40),"")</f>
        <v/>
      </c>
      <c r="K21" s="55" t="str">
        <f>IF(AND('Mapa final'!$Y$41="Alta",'Mapa final'!$AA$41="Leve"),CONCATENATE("R6C",'Mapa final'!$O$41),"")</f>
        <v/>
      </c>
      <c r="L21" s="55" t="str">
        <f>IF(AND('Mapa final'!$Y$42="Alta",'Mapa final'!$AA$42="Leve"),CONCATENATE("R6C",'Mapa final'!$O$42),"")</f>
        <v/>
      </c>
      <c r="M21" s="55" t="str">
        <f>IF(AND('Mapa final'!$Y$43="Alta",'Mapa final'!$AA$43="Leve"),CONCATENATE("R6C",'Mapa final'!$O$43),"")</f>
        <v/>
      </c>
      <c r="N21" s="55" t="str">
        <f>IF(AND('Mapa final'!$Y$44="Alta",'Mapa final'!$AA$44="Leve"),CONCATENATE("R6C",'Mapa final'!$O$44),"")</f>
        <v/>
      </c>
      <c r="O21" s="56" t="str">
        <f>IF(AND('Mapa final'!$Y$45="Alta",'Mapa final'!$AA$45="Leve"),CONCATENATE("R6C",'Mapa final'!$O$45),"")</f>
        <v/>
      </c>
      <c r="P21" s="54" t="str">
        <f>IF(AND('Mapa final'!$Y$40="Alta",'Mapa final'!$AA$40="Menor"),CONCATENATE("R6C",'Mapa final'!$O$40),"")</f>
        <v/>
      </c>
      <c r="Q21" s="55" t="str">
        <f>IF(AND('Mapa final'!$Y$41="Alta",'Mapa final'!$AA$41="Menor"),CONCATENATE("R6C",'Mapa final'!$O$41),"")</f>
        <v/>
      </c>
      <c r="R21" s="55" t="str">
        <f>IF(AND('Mapa final'!$Y$42="Alta",'Mapa final'!$AA$42="Menor"),CONCATENATE("R6C",'Mapa final'!$O$42),"")</f>
        <v/>
      </c>
      <c r="S21" s="55" t="str">
        <f>IF(AND('Mapa final'!$Y$43="Alta",'Mapa final'!$AA$43="Menor"),CONCATENATE("R6C",'Mapa final'!$O$43),"")</f>
        <v/>
      </c>
      <c r="T21" s="55" t="str">
        <f>IF(AND('Mapa final'!$Y$44="Alta",'Mapa final'!$AA$44="Menor"),CONCATENATE("R6C",'Mapa final'!$O$44),"")</f>
        <v/>
      </c>
      <c r="U21" s="56" t="str">
        <f>IF(AND('Mapa final'!$Y$45="Alta",'Mapa final'!$AA$45="Menor"),CONCATENATE("R6C",'Mapa final'!$O$45),"")</f>
        <v/>
      </c>
      <c r="V21" s="38" t="str">
        <f>IF(AND('Mapa final'!$Y$40="Alta",'Mapa final'!$AA$40="Moderado"),CONCATENATE("R6C",'Mapa final'!$O$40),"")</f>
        <v/>
      </c>
      <c r="W21" s="39" t="str">
        <f>IF(AND('Mapa final'!$Y$41="Alta",'Mapa final'!$AA$41="Moderado"),CONCATENATE("R6C",'Mapa final'!$O$41),"")</f>
        <v/>
      </c>
      <c r="X21" s="44" t="str">
        <f>IF(AND('Mapa final'!$Y$42="Alta",'Mapa final'!$AA$42="Moderado"),CONCATENATE("R6C",'Mapa final'!$O$42),"")</f>
        <v/>
      </c>
      <c r="Y21" s="44" t="str">
        <f>IF(AND('Mapa final'!$Y$43="Alta",'Mapa final'!$AA$43="Moderado"),CONCATENATE("R6C",'Mapa final'!$O$43),"")</f>
        <v/>
      </c>
      <c r="Z21" s="44" t="str">
        <f>IF(AND('Mapa final'!$Y$44="Alta",'Mapa final'!$AA$44="Moderado"),CONCATENATE("R6C",'Mapa final'!$O$44),"")</f>
        <v/>
      </c>
      <c r="AA21" s="40" t="str">
        <f>IF(AND('Mapa final'!$Y$45="Alta",'Mapa final'!$AA$45="Moderado"),CONCATENATE("R6C",'Mapa final'!$O$45),"")</f>
        <v/>
      </c>
      <c r="AB21" s="38" t="str">
        <f>IF(AND('Mapa final'!$Y$40="Alta",'Mapa final'!$AA$40="Mayor"),CONCATENATE("R6C",'Mapa final'!$O$40),"")</f>
        <v/>
      </c>
      <c r="AC21" s="39" t="str">
        <f>IF(AND('Mapa final'!$Y$41="Alta",'Mapa final'!$AA$41="Mayor"),CONCATENATE("R6C",'Mapa final'!$O$41),"")</f>
        <v/>
      </c>
      <c r="AD21" s="44" t="str">
        <f>IF(AND('Mapa final'!$Y$42="Alta",'Mapa final'!$AA$42="Mayor"),CONCATENATE("R6C",'Mapa final'!$O$42),"")</f>
        <v/>
      </c>
      <c r="AE21" s="44" t="str">
        <f>IF(AND('Mapa final'!$Y$43="Alta",'Mapa final'!$AA$43="Mayor"),CONCATENATE("R6C",'Mapa final'!$O$43),"")</f>
        <v/>
      </c>
      <c r="AF21" s="44" t="str">
        <f>IF(AND('Mapa final'!$Y$44="Alta",'Mapa final'!$AA$44="Mayor"),CONCATENATE("R6C",'Mapa final'!$O$44),"")</f>
        <v/>
      </c>
      <c r="AG21" s="40" t="str">
        <f>IF(AND('Mapa final'!$Y$45="Alta",'Mapa final'!$AA$45="Mayor"),CONCATENATE("R6C",'Mapa final'!$O$45),"")</f>
        <v/>
      </c>
      <c r="AH21" s="41" t="str">
        <f>IF(AND('Mapa final'!$Y$40="Alta",'Mapa final'!$AA$40="Catastrófico"),CONCATENATE("R6C",'Mapa final'!$O$40),"")</f>
        <v/>
      </c>
      <c r="AI21" s="42" t="str">
        <f>IF(AND('Mapa final'!$Y$41="Alta",'Mapa final'!$AA$41="Catastrófico"),CONCATENATE("R6C",'Mapa final'!$O$41),"")</f>
        <v/>
      </c>
      <c r="AJ21" s="42" t="str">
        <f>IF(AND('Mapa final'!$Y$42="Alta",'Mapa final'!$AA$42="Catastrófico"),CONCATENATE("R6C",'Mapa final'!$O$42),"")</f>
        <v/>
      </c>
      <c r="AK21" s="42" t="str">
        <f>IF(AND('Mapa final'!$Y$43="Alta",'Mapa final'!$AA$43="Catastrófico"),CONCATENATE("R6C",'Mapa final'!$O$43),"")</f>
        <v/>
      </c>
      <c r="AL21" s="42" t="str">
        <f>IF(AND('Mapa final'!$Y$44="Alta",'Mapa final'!$AA$44="Catastrófico"),CONCATENATE("R6C",'Mapa final'!$O$44),"")</f>
        <v/>
      </c>
      <c r="AM21" s="43" t="str">
        <f>IF(AND('Mapa final'!$Y$45="Alta",'Mapa final'!$AA$45="Catastrófico"),CONCATENATE("R6C",'Mapa final'!$O$45),"")</f>
        <v/>
      </c>
      <c r="AN21" s="70"/>
      <c r="AO21" s="698"/>
      <c r="AP21" s="699"/>
      <c r="AQ21" s="699"/>
      <c r="AR21" s="699"/>
      <c r="AS21" s="699"/>
      <c r="AT21" s="70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row>
    <row r="22" spans="1:76" ht="15" customHeight="1" x14ac:dyDescent="0.35">
      <c r="A22" s="70"/>
      <c r="B22" s="647"/>
      <c r="C22" s="647"/>
      <c r="D22" s="648"/>
      <c r="E22" s="688"/>
      <c r="F22" s="689"/>
      <c r="G22" s="689"/>
      <c r="H22" s="689"/>
      <c r="I22" s="705"/>
      <c r="J22" s="54" t="str">
        <f>IF(AND('Mapa final'!$Y$46="Alta",'Mapa final'!$AA$46="Leve"),CONCATENATE("R7C",'Mapa final'!$O$46),"")</f>
        <v/>
      </c>
      <c r="K22" s="55" t="str">
        <f>IF(AND('Mapa final'!$Y$47="Alta",'Mapa final'!$AA$47="Leve"),CONCATENATE("R7C",'Mapa final'!$O$47),"")</f>
        <v/>
      </c>
      <c r="L22" s="55" t="str">
        <f>IF(AND('Mapa final'!$Y$48="Alta",'Mapa final'!$AA$48="Leve"),CONCATENATE("R7C",'Mapa final'!$O$48),"")</f>
        <v/>
      </c>
      <c r="M22" s="55" t="str">
        <f>IF(AND('Mapa final'!$Y$49="Alta",'Mapa final'!$AA$49="Leve"),CONCATENATE("R7C",'Mapa final'!$O$49),"")</f>
        <v/>
      </c>
      <c r="N22" s="55" t="str">
        <f>IF(AND('Mapa final'!$Y$50="Alta",'Mapa final'!$AA$50="Leve"),CONCATENATE("R7C",'Mapa final'!$O$50),"")</f>
        <v/>
      </c>
      <c r="O22" s="56" t="str">
        <f>IF(AND('Mapa final'!$Y$51="Alta",'Mapa final'!$AA$51="Leve"),CONCATENATE("R7C",'Mapa final'!$O$51),"")</f>
        <v/>
      </c>
      <c r="P22" s="54" t="str">
        <f>IF(AND('Mapa final'!$Y$46="Alta",'Mapa final'!$AA$46="Menor"),CONCATENATE("R7C",'Mapa final'!$O$46),"")</f>
        <v/>
      </c>
      <c r="Q22" s="55" t="str">
        <f>IF(AND('Mapa final'!$Y$47="Alta",'Mapa final'!$AA$47="Menor"),CONCATENATE("R7C",'Mapa final'!$O$47),"")</f>
        <v/>
      </c>
      <c r="R22" s="55" t="str">
        <f>IF(AND('Mapa final'!$Y$48="Alta",'Mapa final'!$AA$48="Menor"),CONCATENATE("R7C",'Mapa final'!$O$48),"")</f>
        <v/>
      </c>
      <c r="S22" s="55" t="str">
        <f>IF(AND('Mapa final'!$Y$49="Alta",'Mapa final'!$AA$49="Menor"),CONCATENATE("R7C",'Mapa final'!$O$49),"")</f>
        <v/>
      </c>
      <c r="T22" s="55" t="str">
        <f>IF(AND('Mapa final'!$Y$50="Alta",'Mapa final'!$AA$50="Menor"),CONCATENATE("R7C",'Mapa final'!$O$50),"")</f>
        <v/>
      </c>
      <c r="U22" s="56" t="str">
        <f>IF(AND('Mapa final'!$Y$51="Alta",'Mapa final'!$AA$51="Menor"),CONCATENATE("R7C",'Mapa final'!$O$51),"")</f>
        <v/>
      </c>
      <c r="V22" s="38" t="str">
        <f>IF(AND('Mapa final'!$Y$46="Alta",'Mapa final'!$AA$46="Moderado"),CONCATENATE("R7C",'Mapa final'!$O$46),"")</f>
        <v/>
      </c>
      <c r="W22" s="39" t="str">
        <f>IF(AND('Mapa final'!$Y$47="Alta",'Mapa final'!$AA$47="Moderado"),CONCATENATE("R7C",'Mapa final'!$O$47),"")</f>
        <v/>
      </c>
      <c r="X22" s="44" t="str">
        <f>IF(AND('Mapa final'!$Y$48="Alta",'Mapa final'!$AA$48="Moderado"),CONCATENATE("R7C",'Mapa final'!$O$48),"")</f>
        <v/>
      </c>
      <c r="Y22" s="44" t="str">
        <f>IF(AND('Mapa final'!$Y$49="Alta",'Mapa final'!$AA$49="Moderado"),CONCATENATE("R7C",'Mapa final'!$O$49),"")</f>
        <v/>
      </c>
      <c r="Z22" s="44" t="str">
        <f>IF(AND('Mapa final'!$Y$50="Alta",'Mapa final'!$AA$50="Moderado"),CONCATENATE("R7C",'Mapa final'!$O$50),"")</f>
        <v/>
      </c>
      <c r="AA22" s="40" t="str">
        <f>IF(AND('Mapa final'!$Y$51="Alta",'Mapa final'!$AA$51="Moderado"),CONCATENATE("R7C",'Mapa final'!$O$51),"")</f>
        <v/>
      </c>
      <c r="AB22" s="38" t="str">
        <f>IF(AND('Mapa final'!$Y$46="Alta",'Mapa final'!$AA$46="Mayor"),CONCATENATE("R7C",'Mapa final'!$O$46),"")</f>
        <v/>
      </c>
      <c r="AC22" s="39" t="str">
        <f>IF(AND('Mapa final'!$Y$47="Alta",'Mapa final'!$AA$47="Mayor"),CONCATENATE("R7C",'Mapa final'!$O$47),"")</f>
        <v/>
      </c>
      <c r="AD22" s="44" t="str">
        <f>IF(AND('Mapa final'!$Y$48="Alta",'Mapa final'!$AA$48="Mayor"),CONCATENATE("R7C",'Mapa final'!$O$48),"")</f>
        <v/>
      </c>
      <c r="AE22" s="44" t="str">
        <f>IF(AND('Mapa final'!$Y$49="Alta",'Mapa final'!$AA$49="Mayor"),CONCATENATE("R7C",'Mapa final'!$O$49),"")</f>
        <v/>
      </c>
      <c r="AF22" s="44" t="str">
        <f>IF(AND('Mapa final'!$Y$50="Alta",'Mapa final'!$AA$50="Mayor"),CONCATENATE("R7C",'Mapa final'!$O$50),"")</f>
        <v/>
      </c>
      <c r="AG22" s="40" t="str">
        <f>IF(AND('Mapa final'!$Y$51="Alta",'Mapa final'!$AA$51="Mayor"),CONCATENATE("R7C",'Mapa final'!$O$51),"")</f>
        <v/>
      </c>
      <c r="AH22" s="41" t="str">
        <f>IF(AND('Mapa final'!$Y$46="Alta",'Mapa final'!$AA$46="Catastrófico"),CONCATENATE("R7C",'Mapa final'!$O$46),"")</f>
        <v/>
      </c>
      <c r="AI22" s="42" t="str">
        <f>IF(AND('Mapa final'!$Y$47="Alta",'Mapa final'!$AA$47="Catastrófico"),CONCATENATE("R7C",'Mapa final'!$O$47),"")</f>
        <v/>
      </c>
      <c r="AJ22" s="42" t="str">
        <f>IF(AND('Mapa final'!$Y$48="Alta",'Mapa final'!$AA$48="Catastrófico"),CONCATENATE("R7C",'Mapa final'!$O$48),"")</f>
        <v/>
      </c>
      <c r="AK22" s="42" t="str">
        <f>IF(AND('Mapa final'!$Y$49="Alta",'Mapa final'!$AA$49="Catastrófico"),CONCATENATE("R7C",'Mapa final'!$O$49),"")</f>
        <v/>
      </c>
      <c r="AL22" s="42" t="str">
        <f>IF(AND('Mapa final'!$Y$50="Alta",'Mapa final'!$AA$50="Catastrófico"),CONCATENATE("R7C",'Mapa final'!$O$50),"")</f>
        <v/>
      </c>
      <c r="AM22" s="43" t="str">
        <f>IF(AND('Mapa final'!$Y$51="Alta",'Mapa final'!$AA$51="Catastrófico"),CONCATENATE("R7C",'Mapa final'!$O$51),"")</f>
        <v/>
      </c>
      <c r="AN22" s="70"/>
      <c r="AO22" s="698"/>
      <c r="AP22" s="699"/>
      <c r="AQ22" s="699"/>
      <c r="AR22" s="699"/>
      <c r="AS22" s="699"/>
      <c r="AT22" s="700"/>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row>
    <row r="23" spans="1:76" ht="15" customHeight="1" x14ac:dyDescent="0.35">
      <c r="A23" s="70"/>
      <c r="B23" s="647"/>
      <c r="C23" s="647"/>
      <c r="D23" s="648"/>
      <c r="E23" s="688"/>
      <c r="F23" s="689"/>
      <c r="G23" s="689"/>
      <c r="H23" s="689"/>
      <c r="I23" s="705"/>
      <c r="J23" s="54" t="str">
        <f>IF(AND('Mapa final'!$Y$52="Alta",'Mapa final'!$AA$52="Leve"),CONCATENATE("R8C",'Mapa final'!$O$52),"")</f>
        <v/>
      </c>
      <c r="K23" s="55" t="str">
        <f>IF(AND('Mapa final'!$Y$53="Alta",'Mapa final'!$AA$53="Leve"),CONCATENATE("R8C",'Mapa final'!$O$53),"")</f>
        <v/>
      </c>
      <c r="L23" s="55" t="str">
        <f>IF(AND('Mapa final'!$Y$54="Alta",'Mapa final'!$AA$54="Leve"),CONCATENATE("R8C",'Mapa final'!$O$54),"")</f>
        <v/>
      </c>
      <c r="M23" s="55" t="str">
        <f>IF(AND('Mapa final'!$Y$55="Alta",'Mapa final'!$AA$55="Leve"),CONCATENATE("R8C",'Mapa final'!$O$55),"")</f>
        <v/>
      </c>
      <c r="N23" s="55" t="str">
        <f>IF(AND('Mapa final'!$Y$56="Alta",'Mapa final'!$AA$56="Leve"),CONCATENATE("R8C",'Mapa final'!$O$56),"")</f>
        <v/>
      </c>
      <c r="O23" s="56" t="str">
        <f>IF(AND('Mapa final'!$Y$57="Alta",'Mapa final'!$AA$57="Leve"),CONCATENATE("R8C",'Mapa final'!$O$57),"")</f>
        <v/>
      </c>
      <c r="P23" s="54" t="str">
        <f>IF(AND('Mapa final'!$Y$52="Alta",'Mapa final'!$AA$52="Menor"),CONCATENATE("R8C",'Mapa final'!$O$52),"")</f>
        <v/>
      </c>
      <c r="Q23" s="55" t="str">
        <f>IF(AND('Mapa final'!$Y$53="Alta",'Mapa final'!$AA$53="Menor"),CONCATENATE("R8C",'Mapa final'!$O$53),"")</f>
        <v/>
      </c>
      <c r="R23" s="55" t="str">
        <f>IF(AND('Mapa final'!$Y$54="Alta",'Mapa final'!$AA$54="Menor"),CONCATENATE("R8C",'Mapa final'!$O$54),"")</f>
        <v/>
      </c>
      <c r="S23" s="55" t="str">
        <f>IF(AND('Mapa final'!$Y$55="Alta",'Mapa final'!$AA$55="Menor"),CONCATENATE("R8C",'Mapa final'!$O$55),"")</f>
        <v/>
      </c>
      <c r="T23" s="55" t="str">
        <f>IF(AND('Mapa final'!$Y$56="Alta",'Mapa final'!$AA$56="Menor"),CONCATENATE("R8C",'Mapa final'!$O$56),"")</f>
        <v/>
      </c>
      <c r="U23" s="56" t="str">
        <f>IF(AND('Mapa final'!$Y$57="Alta",'Mapa final'!$AA$57="Menor"),CONCATENATE("R8C",'Mapa final'!$O$57),"")</f>
        <v/>
      </c>
      <c r="V23" s="38" t="str">
        <f>IF(AND('Mapa final'!$Y$52="Alta",'Mapa final'!$AA$52="Moderado"),CONCATENATE("R8C",'Mapa final'!$O$52),"")</f>
        <v/>
      </c>
      <c r="W23" s="39" t="str">
        <f>IF(AND('Mapa final'!$Y$53="Alta",'Mapa final'!$AA$53="Moderado"),CONCATENATE("R8C",'Mapa final'!$O$53),"")</f>
        <v/>
      </c>
      <c r="X23" s="44" t="str">
        <f>IF(AND('Mapa final'!$Y$54="Alta",'Mapa final'!$AA$54="Moderado"),CONCATENATE("R8C",'Mapa final'!$O$54),"")</f>
        <v/>
      </c>
      <c r="Y23" s="44" t="str">
        <f>IF(AND('Mapa final'!$Y$55="Alta",'Mapa final'!$AA$55="Moderado"),CONCATENATE("R8C",'Mapa final'!$O$55),"")</f>
        <v/>
      </c>
      <c r="Z23" s="44" t="str">
        <f>IF(AND('Mapa final'!$Y$56="Alta",'Mapa final'!$AA$56="Moderado"),CONCATENATE("R8C",'Mapa final'!$O$56),"")</f>
        <v/>
      </c>
      <c r="AA23" s="40" t="str">
        <f>IF(AND('Mapa final'!$Y$57="Alta",'Mapa final'!$AA$57="Moderado"),CONCATENATE("R8C",'Mapa final'!$O$57),"")</f>
        <v/>
      </c>
      <c r="AB23" s="38" t="str">
        <f>IF(AND('Mapa final'!$Y$52="Alta",'Mapa final'!$AA$52="Mayor"),CONCATENATE("R8C",'Mapa final'!$O$52),"")</f>
        <v/>
      </c>
      <c r="AC23" s="39" t="str">
        <f>IF(AND('Mapa final'!$Y$53="Alta",'Mapa final'!$AA$53="Mayor"),CONCATENATE("R8C",'Mapa final'!$O$53),"")</f>
        <v/>
      </c>
      <c r="AD23" s="44" t="str">
        <f>IF(AND('Mapa final'!$Y$54="Alta",'Mapa final'!$AA$54="Mayor"),CONCATENATE("R8C",'Mapa final'!$O$54),"")</f>
        <v/>
      </c>
      <c r="AE23" s="44" t="str">
        <f>IF(AND('Mapa final'!$Y$55="Alta",'Mapa final'!$AA$55="Mayor"),CONCATENATE("R8C",'Mapa final'!$O$55),"")</f>
        <v/>
      </c>
      <c r="AF23" s="44" t="str">
        <f>IF(AND('Mapa final'!$Y$56="Alta",'Mapa final'!$AA$56="Mayor"),CONCATENATE("R8C",'Mapa final'!$O$56),"")</f>
        <v/>
      </c>
      <c r="AG23" s="40" t="str">
        <f>IF(AND('Mapa final'!$Y$57="Alta",'Mapa final'!$AA$57="Mayor"),CONCATENATE("R8C",'Mapa final'!$O$57),"")</f>
        <v/>
      </c>
      <c r="AH23" s="41" t="str">
        <f>IF(AND('Mapa final'!$Y$52="Alta",'Mapa final'!$AA$52="Catastrófico"),CONCATENATE("R8C",'Mapa final'!$O$52),"")</f>
        <v/>
      </c>
      <c r="AI23" s="42" t="str">
        <f>IF(AND('Mapa final'!$Y$53="Alta",'Mapa final'!$AA$53="Catastrófico"),CONCATENATE("R8C",'Mapa final'!$O$53),"")</f>
        <v/>
      </c>
      <c r="AJ23" s="42" t="str">
        <f>IF(AND('Mapa final'!$Y$54="Alta",'Mapa final'!$AA$54="Catastrófico"),CONCATENATE("R8C",'Mapa final'!$O$54),"")</f>
        <v/>
      </c>
      <c r="AK23" s="42" t="str">
        <f>IF(AND('Mapa final'!$Y$55="Alta",'Mapa final'!$AA$55="Catastrófico"),CONCATENATE("R8C",'Mapa final'!$O$55),"")</f>
        <v/>
      </c>
      <c r="AL23" s="42" t="str">
        <f>IF(AND('Mapa final'!$Y$56="Alta",'Mapa final'!$AA$56="Catastrófico"),CONCATENATE("R8C",'Mapa final'!$O$56),"")</f>
        <v/>
      </c>
      <c r="AM23" s="43" t="str">
        <f>IF(AND('Mapa final'!$Y$57="Alta",'Mapa final'!$AA$57="Catastrófico"),CONCATENATE("R8C",'Mapa final'!$O$57),"")</f>
        <v/>
      </c>
      <c r="AN23" s="70"/>
      <c r="AO23" s="698"/>
      <c r="AP23" s="699"/>
      <c r="AQ23" s="699"/>
      <c r="AR23" s="699"/>
      <c r="AS23" s="699"/>
      <c r="AT23" s="700"/>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row>
    <row r="24" spans="1:76" ht="15" customHeight="1" x14ac:dyDescent="0.35">
      <c r="A24" s="70"/>
      <c r="B24" s="647"/>
      <c r="C24" s="647"/>
      <c r="D24" s="648"/>
      <c r="E24" s="688"/>
      <c r="F24" s="689"/>
      <c r="G24" s="689"/>
      <c r="H24" s="689"/>
      <c r="I24" s="705"/>
      <c r="J24" s="54" t="str">
        <f>IF(AND('Mapa final'!$Y$58="Alta",'Mapa final'!$AA$58="Leve"),CONCATENATE("R9C",'Mapa final'!$O$58),"")</f>
        <v/>
      </c>
      <c r="K24" s="55" t="str">
        <f>IF(AND('Mapa final'!$Y$59="Alta",'Mapa final'!$AA$59="Leve"),CONCATENATE("R9C",'Mapa final'!$O$59),"")</f>
        <v/>
      </c>
      <c r="L24" s="55" t="str">
        <f>IF(AND('Mapa final'!$Y$60="Alta",'Mapa final'!$AA$60="Leve"),CONCATENATE("R9C",'Mapa final'!$O$60),"")</f>
        <v/>
      </c>
      <c r="M24" s="55" t="str">
        <f>IF(AND('Mapa final'!$Y$61="Alta",'Mapa final'!$AA$61="Leve"),CONCATENATE("R9C",'Mapa final'!$O$61),"")</f>
        <v/>
      </c>
      <c r="N24" s="55" t="str">
        <f>IF(AND('Mapa final'!$Y$62="Alta",'Mapa final'!$AA$62="Leve"),CONCATENATE("R9C",'Mapa final'!$O$62),"")</f>
        <v/>
      </c>
      <c r="O24" s="56" t="str">
        <f>IF(AND('Mapa final'!$Y$63="Alta",'Mapa final'!$AA$63="Leve"),CONCATENATE("R9C",'Mapa final'!$O$63),"")</f>
        <v/>
      </c>
      <c r="P24" s="54" t="str">
        <f>IF(AND('Mapa final'!$Y$58="Alta",'Mapa final'!$AA$58="Menor"),CONCATENATE("R9C",'Mapa final'!$O$58),"")</f>
        <v/>
      </c>
      <c r="Q24" s="55" t="str">
        <f>IF(AND('Mapa final'!$Y$59="Alta",'Mapa final'!$AA$59="Menor"),CONCATENATE("R9C",'Mapa final'!$O$59),"")</f>
        <v/>
      </c>
      <c r="R24" s="55" t="str">
        <f>IF(AND('Mapa final'!$Y$60="Alta",'Mapa final'!$AA$60="Menor"),CONCATENATE("R9C",'Mapa final'!$O$60),"")</f>
        <v/>
      </c>
      <c r="S24" s="55" t="str">
        <f>IF(AND('Mapa final'!$Y$61="Alta",'Mapa final'!$AA$61="Menor"),CONCATENATE("R9C",'Mapa final'!$O$61),"")</f>
        <v/>
      </c>
      <c r="T24" s="55" t="str">
        <f>IF(AND('Mapa final'!$Y$62="Alta",'Mapa final'!$AA$62="Menor"),CONCATENATE("R9C",'Mapa final'!$O$62),"")</f>
        <v/>
      </c>
      <c r="U24" s="56" t="str">
        <f>IF(AND('Mapa final'!$Y$63="Alta",'Mapa final'!$AA$63="Menor"),CONCATENATE("R9C",'Mapa final'!$O$63),"")</f>
        <v/>
      </c>
      <c r="V24" s="38" t="str">
        <f>IF(AND('Mapa final'!$Y$58="Alta",'Mapa final'!$AA$58="Moderado"),CONCATENATE("R9C",'Mapa final'!$O$58),"")</f>
        <v/>
      </c>
      <c r="W24" s="39" t="str">
        <f>IF(AND('Mapa final'!$Y$59="Alta",'Mapa final'!$AA$59="Moderado"),CONCATENATE("R9C",'Mapa final'!$O$59),"")</f>
        <v/>
      </c>
      <c r="X24" s="44" t="str">
        <f>IF(AND('Mapa final'!$Y$60="Alta",'Mapa final'!$AA$60="Moderado"),CONCATENATE("R9C",'Mapa final'!$O$60),"")</f>
        <v/>
      </c>
      <c r="Y24" s="44" t="str">
        <f>IF(AND('Mapa final'!$Y$61="Alta",'Mapa final'!$AA$61="Moderado"),CONCATENATE("R9C",'Mapa final'!$O$61),"")</f>
        <v/>
      </c>
      <c r="Z24" s="44" t="str">
        <f>IF(AND('Mapa final'!$Y$62="Alta",'Mapa final'!$AA$62="Moderado"),CONCATENATE("R9C",'Mapa final'!$O$62),"")</f>
        <v/>
      </c>
      <c r="AA24" s="40" t="str">
        <f>IF(AND('Mapa final'!$Y$63="Alta",'Mapa final'!$AA$63="Moderado"),CONCATENATE("R9C",'Mapa final'!$O$63),"")</f>
        <v/>
      </c>
      <c r="AB24" s="38" t="str">
        <f>IF(AND('Mapa final'!$Y$58="Alta",'Mapa final'!$AA$58="Mayor"),CONCATENATE("R9C",'Mapa final'!$O$58),"")</f>
        <v/>
      </c>
      <c r="AC24" s="39" t="str">
        <f>IF(AND('Mapa final'!$Y$59="Alta",'Mapa final'!$AA$59="Mayor"),CONCATENATE("R9C",'Mapa final'!$O$59),"")</f>
        <v/>
      </c>
      <c r="AD24" s="44" t="str">
        <f>IF(AND('Mapa final'!$Y$60="Alta",'Mapa final'!$AA$60="Mayor"),CONCATENATE("R9C",'Mapa final'!$O$60),"")</f>
        <v/>
      </c>
      <c r="AE24" s="44" t="str">
        <f>IF(AND('Mapa final'!$Y$61="Alta",'Mapa final'!$AA$61="Mayor"),CONCATENATE("R9C",'Mapa final'!$O$61),"")</f>
        <v/>
      </c>
      <c r="AF24" s="44" t="str">
        <f>IF(AND('Mapa final'!$Y$62="Alta",'Mapa final'!$AA$62="Mayor"),CONCATENATE("R9C",'Mapa final'!$O$62),"")</f>
        <v/>
      </c>
      <c r="AG24" s="40" t="str">
        <f>IF(AND('Mapa final'!$Y$63="Alta",'Mapa final'!$AA$63="Mayor"),CONCATENATE("R9C",'Mapa final'!$O$63),"")</f>
        <v/>
      </c>
      <c r="AH24" s="41" t="str">
        <f>IF(AND('Mapa final'!$Y$58="Alta",'Mapa final'!$AA$58="Catastrófico"),CONCATENATE("R9C",'Mapa final'!$O$58),"")</f>
        <v/>
      </c>
      <c r="AI24" s="42" t="str">
        <f>IF(AND('Mapa final'!$Y$59="Alta",'Mapa final'!$AA$59="Catastrófico"),CONCATENATE("R9C",'Mapa final'!$O$59),"")</f>
        <v/>
      </c>
      <c r="AJ24" s="42" t="str">
        <f>IF(AND('Mapa final'!$Y$60="Alta",'Mapa final'!$AA$60="Catastrófico"),CONCATENATE("R9C",'Mapa final'!$O$60),"")</f>
        <v/>
      </c>
      <c r="AK24" s="42" t="str">
        <f>IF(AND('Mapa final'!$Y$61="Alta",'Mapa final'!$AA$61="Catastrófico"),CONCATENATE("R9C",'Mapa final'!$O$61),"")</f>
        <v/>
      </c>
      <c r="AL24" s="42" t="str">
        <f>IF(AND('Mapa final'!$Y$62="Alta",'Mapa final'!$AA$62="Catastrófico"),CONCATENATE("R9C",'Mapa final'!$O$62),"")</f>
        <v/>
      </c>
      <c r="AM24" s="43" t="str">
        <f>IF(AND('Mapa final'!$Y$63="Alta",'Mapa final'!$AA$63="Catastrófico"),CONCATENATE("R9C",'Mapa final'!$O$63),"")</f>
        <v/>
      </c>
      <c r="AN24" s="70"/>
      <c r="AO24" s="698"/>
      <c r="AP24" s="699"/>
      <c r="AQ24" s="699"/>
      <c r="AR24" s="699"/>
      <c r="AS24" s="699"/>
      <c r="AT24" s="700"/>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row>
    <row r="25" spans="1:76" ht="15.75" customHeight="1" thickBot="1" x14ac:dyDescent="0.4">
      <c r="A25" s="70"/>
      <c r="B25" s="647"/>
      <c r="C25" s="647"/>
      <c r="D25" s="648"/>
      <c r="E25" s="691"/>
      <c r="F25" s="692"/>
      <c r="G25" s="692"/>
      <c r="H25" s="692"/>
      <c r="I25" s="692"/>
      <c r="J25" s="57" t="str">
        <f>IF(AND('Mapa final'!$Y$64="Alta",'Mapa final'!$AA$64="Leve"),CONCATENATE("R10C",'Mapa final'!$O$64),"")</f>
        <v/>
      </c>
      <c r="K25" s="58" t="str">
        <f>IF(AND('Mapa final'!$Y$65="Alta",'Mapa final'!$AA$65="Leve"),CONCATENATE("R10C",'Mapa final'!$O$65),"")</f>
        <v/>
      </c>
      <c r="L25" s="58" t="str">
        <f>IF(AND('Mapa final'!$Y$66="Alta",'Mapa final'!$AA$66="Leve"),CONCATENATE("R10C",'Mapa final'!$O$66),"")</f>
        <v/>
      </c>
      <c r="M25" s="58" t="str">
        <f>IF(AND('Mapa final'!$Y$67="Alta",'Mapa final'!$AA$67="Leve"),CONCATENATE("R10C",'Mapa final'!$O$67),"")</f>
        <v/>
      </c>
      <c r="N25" s="58" t="str">
        <f>IF(AND('Mapa final'!$Y$68="Alta",'Mapa final'!$AA$68="Leve"),CONCATENATE("R10C",'Mapa final'!$O$68),"")</f>
        <v/>
      </c>
      <c r="O25" s="59" t="str">
        <f>IF(AND('Mapa final'!$Y$69="Alta",'Mapa final'!$AA$69="Leve"),CONCATENATE("R10C",'Mapa final'!$O$69),"")</f>
        <v/>
      </c>
      <c r="P25" s="57" t="str">
        <f>IF(AND('Mapa final'!$Y$64="Alta",'Mapa final'!$AA$64="Menor"),CONCATENATE("R10C",'Mapa final'!$O$64),"")</f>
        <v/>
      </c>
      <c r="Q25" s="58" t="str">
        <f>IF(AND('Mapa final'!$Y$65="Alta",'Mapa final'!$AA$65="Menor"),CONCATENATE("R10C",'Mapa final'!$O$65),"")</f>
        <v/>
      </c>
      <c r="R25" s="58" t="str">
        <f>IF(AND('Mapa final'!$Y$66="Alta",'Mapa final'!$AA$66="Menor"),CONCATENATE("R10C",'Mapa final'!$O$66),"")</f>
        <v/>
      </c>
      <c r="S25" s="58" t="str">
        <f>IF(AND('Mapa final'!$Y$67="Alta",'Mapa final'!$AA$67="Menor"),CONCATENATE("R10C",'Mapa final'!$O$67),"")</f>
        <v/>
      </c>
      <c r="T25" s="58" t="str">
        <f>IF(AND('Mapa final'!$Y$68="Alta",'Mapa final'!$AA$68="Menor"),CONCATENATE("R10C",'Mapa final'!$O$68),"")</f>
        <v/>
      </c>
      <c r="U25" s="59" t="str">
        <f>IF(AND('Mapa final'!$Y$69="Alta",'Mapa final'!$AA$69="Menor"),CONCATENATE("R10C",'Mapa final'!$O$69),"")</f>
        <v/>
      </c>
      <c r="V25" s="45" t="str">
        <f>IF(AND('Mapa final'!$Y$64="Alta",'Mapa final'!$AA$64="Moderado"),CONCATENATE("R10C",'Mapa final'!$O$64),"")</f>
        <v/>
      </c>
      <c r="W25" s="46" t="str">
        <f>IF(AND('Mapa final'!$Y$65="Alta",'Mapa final'!$AA$65="Moderado"),CONCATENATE("R10C",'Mapa final'!$O$65),"")</f>
        <v/>
      </c>
      <c r="X25" s="46" t="str">
        <f>IF(AND('Mapa final'!$Y$66="Alta",'Mapa final'!$AA$66="Moderado"),CONCATENATE("R10C",'Mapa final'!$O$66),"")</f>
        <v/>
      </c>
      <c r="Y25" s="46" t="str">
        <f>IF(AND('Mapa final'!$Y$67="Alta",'Mapa final'!$AA$67="Moderado"),CONCATENATE("R10C",'Mapa final'!$O$67),"")</f>
        <v/>
      </c>
      <c r="Z25" s="46" t="str">
        <f>IF(AND('Mapa final'!$Y$68="Alta",'Mapa final'!$AA$68="Moderado"),CONCATENATE("R10C",'Mapa final'!$O$68),"")</f>
        <v/>
      </c>
      <c r="AA25" s="47" t="str">
        <f>IF(AND('Mapa final'!$Y$69="Alta",'Mapa final'!$AA$69="Moderado"),CONCATENATE("R10C",'Mapa final'!$O$69),"")</f>
        <v/>
      </c>
      <c r="AB25" s="45" t="str">
        <f>IF(AND('Mapa final'!$Y$64="Alta",'Mapa final'!$AA$64="Mayor"),CONCATENATE("R10C",'Mapa final'!$O$64),"")</f>
        <v/>
      </c>
      <c r="AC25" s="46" t="str">
        <f>IF(AND('Mapa final'!$Y$65="Alta",'Mapa final'!$AA$65="Mayor"),CONCATENATE("R10C",'Mapa final'!$O$65),"")</f>
        <v/>
      </c>
      <c r="AD25" s="46" t="str">
        <f>IF(AND('Mapa final'!$Y$66="Alta",'Mapa final'!$AA$66="Mayor"),CONCATENATE("R10C",'Mapa final'!$O$66),"")</f>
        <v/>
      </c>
      <c r="AE25" s="46" t="str">
        <f>IF(AND('Mapa final'!$Y$67="Alta",'Mapa final'!$AA$67="Mayor"),CONCATENATE("R10C",'Mapa final'!$O$67),"")</f>
        <v/>
      </c>
      <c r="AF25" s="46" t="str">
        <f>IF(AND('Mapa final'!$Y$68="Alta",'Mapa final'!$AA$68="Mayor"),CONCATENATE("R10C",'Mapa final'!$O$68),"")</f>
        <v/>
      </c>
      <c r="AG25" s="47" t="str">
        <f>IF(AND('Mapa final'!$Y$69="Alta",'Mapa final'!$AA$69="Mayor"),CONCATENATE("R10C",'Mapa final'!$O$69),"")</f>
        <v/>
      </c>
      <c r="AH25" s="48" t="str">
        <f>IF(AND('Mapa final'!$Y$64="Alta",'Mapa final'!$AA$64="Catastrófico"),CONCATENATE("R10C",'Mapa final'!$O$64),"")</f>
        <v/>
      </c>
      <c r="AI25" s="49" t="str">
        <f>IF(AND('Mapa final'!$Y$65="Alta",'Mapa final'!$AA$65="Catastrófico"),CONCATENATE("R10C",'Mapa final'!$O$65),"")</f>
        <v/>
      </c>
      <c r="AJ25" s="49" t="str">
        <f>IF(AND('Mapa final'!$Y$66="Alta",'Mapa final'!$AA$66="Catastrófico"),CONCATENATE("R10C",'Mapa final'!$O$66),"")</f>
        <v/>
      </c>
      <c r="AK25" s="49" t="str">
        <f>IF(AND('Mapa final'!$Y$67="Alta",'Mapa final'!$AA$67="Catastrófico"),CONCATENATE("R10C",'Mapa final'!$O$67),"")</f>
        <v/>
      </c>
      <c r="AL25" s="49" t="str">
        <f>IF(AND('Mapa final'!$Y$68="Alta",'Mapa final'!$AA$68="Catastrófico"),CONCATENATE("R10C",'Mapa final'!$O$68),"")</f>
        <v/>
      </c>
      <c r="AM25" s="50" t="str">
        <f>IF(AND('Mapa final'!$Y$69="Alta",'Mapa final'!$AA$69="Catastrófico"),CONCATENATE("R10C",'Mapa final'!$O$69),"")</f>
        <v/>
      </c>
      <c r="AN25" s="70"/>
      <c r="AO25" s="701"/>
      <c r="AP25" s="702"/>
      <c r="AQ25" s="702"/>
      <c r="AR25" s="702"/>
      <c r="AS25" s="702"/>
      <c r="AT25" s="703"/>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row>
    <row r="26" spans="1:76" ht="15" customHeight="1" x14ac:dyDescent="0.35">
      <c r="A26" s="70"/>
      <c r="B26" s="647"/>
      <c r="C26" s="647"/>
      <c r="D26" s="648"/>
      <c r="E26" s="685" t="s">
        <v>114</v>
      </c>
      <c r="F26" s="686"/>
      <c r="G26" s="686"/>
      <c r="H26" s="686"/>
      <c r="I26" s="687"/>
      <c r="J26" s="51" t="str">
        <f>IF(AND('Mapa final'!$Y$10="Media",'Mapa final'!$AA$10="Leve"),CONCATENATE("R1C",'Mapa final'!$O$10),"")</f>
        <v/>
      </c>
      <c r="K26" s="52" t="str">
        <f ca="1">IF(AND('Mapa final'!$Y$11="Media",'Mapa final'!$AA$11="Leve"),CONCATENATE("R1C",'Mapa final'!$O$11),"")</f>
        <v/>
      </c>
      <c r="L26" s="52" t="str">
        <f>IF(AND('Mapa final'!$Y$12="Media",'Mapa final'!$AA$12="Leve"),CONCATENATE("R1C",'Mapa final'!$O$12),"")</f>
        <v/>
      </c>
      <c r="M26" s="52" t="str">
        <f>IF(AND('Mapa final'!$Y$13="Media",'Mapa final'!$AA$13="Leve"),CONCATENATE("R1C",'Mapa final'!$O$13),"")</f>
        <v/>
      </c>
      <c r="N26" s="52" t="str">
        <f>IF(AND('Mapa final'!$Y$14="Media",'Mapa final'!$AA$14="Leve"),CONCATENATE("R1C",'Mapa final'!$O$14),"")</f>
        <v/>
      </c>
      <c r="O26" s="53" t="str">
        <f>IF(AND('Mapa final'!$Y$15="Media",'Mapa final'!$AA$15="Leve"),CONCATENATE("R1C",'Mapa final'!$O$15),"")</f>
        <v/>
      </c>
      <c r="P26" s="51" t="str">
        <f>IF(AND('Mapa final'!$Y$10="Media",'Mapa final'!$AA$10="Menor"),CONCATENATE("R1C",'Mapa final'!$O$10),"")</f>
        <v/>
      </c>
      <c r="Q26" s="52" t="str">
        <f ca="1">IF(AND('Mapa final'!$Y$11="Media",'Mapa final'!$AA$11="Menor"),CONCATENATE("R1C",'Mapa final'!$O$11),"")</f>
        <v/>
      </c>
      <c r="R26" s="52" t="str">
        <f>IF(AND('Mapa final'!$Y$12="Media",'Mapa final'!$AA$12="Menor"),CONCATENATE("R1C",'Mapa final'!$O$12),"")</f>
        <v/>
      </c>
      <c r="S26" s="52" t="str">
        <f>IF(AND('Mapa final'!$Y$13="Media",'Mapa final'!$AA$13="Menor"),CONCATENATE("R1C",'Mapa final'!$O$13),"")</f>
        <v/>
      </c>
      <c r="T26" s="52" t="str">
        <f>IF(AND('Mapa final'!$Y$14="Media",'Mapa final'!$AA$14="Menor"),CONCATENATE("R1C",'Mapa final'!$O$14),"")</f>
        <v/>
      </c>
      <c r="U26" s="53" t="str">
        <f>IF(AND('Mapa final'!$Y$15="Media",'Mapa final'!$AA$15="Menor"),CONCATENATE("R1C",'Mapa final'!$O$15),"")</f>
        <v/>
      </c>
      <c r="V26" s="51" t="str">
        <f>IF(AND('Mapa final'!$Y$10="Media",'Mapa final'!$AA$10="Moderado"),CONCATENATE("R1C",'Mapa final'!$O$10),"")</f>
        <v/>
      </c>
      <c r="W26" s="52" t="str">
        <f ca="1">IF(AND('Mapa final'!$Y$11="Media",'Mapa final'!$AA$11="Moderado"),CONCATENATE("R1C",'Mapa final'!$O$11),"")</f>
        <v/>
      </c>
      <c r="X26" s="52" t="str">
        <f>IF(AND('Mapa final'!$Y$12="Media",'Mapa final'!$AA$12="Moderado"),CONCATENATE("R1C",'Mapa final'!$O$12),"")</f>
        <v/>
      </c>
      <c r="Y26" s="52" t="str">
        <f>IF(AND('Mapa final'!$Y$13="Media",'Mapa final'!$AA$13="Moderado"),CONCATENATE("R1C",'Mapa final'!$O$13),"")</f>
        <v/>
      </c>
      <c r="Z26" s="52" t="str">
        <f>IF(AND('Mapa final'!$Y$14="Media",'Mapa final'!$AA$14="Moderado"),CONCATENATE("R1C",'Mapa final'!$O$14),"")</f>
        <v/>
      </c>
      <c r="AA26" s="53" t="str">
        <f>IF(AND('Mapa final'!$Y$15="Media",'Mapa final'!$AA$15="Moderado"),CONCATENATE("R1C",'Mapa final'!$O$15),"")</f>
        <v/>
      </c>
      <c r="AB26" s="32" t="str">
        <f>IF(AND('Mapa final'!$Y$10="Media",'Mapa final'!$AA$10="Mayor"),CONCATENATE("R1C",'Mapa final'!$O$10),"")</f>
        <v/>
      </c>
      <c r="AC26" s="33" t="str">
        <f ca="1">IF(AND('Mapa final'!$Y$11="Media",'Mapa final'!$AA$11="Mayor"),CONCATENATE("R1C",'Mapa final'!$O$11),"")</f>
        <v/>
      </c>
      <c r="AD26" s="33" t="str">
        <f>IF(AND('Mapa final'!$Y$12="Media",'Mapa final'!$AA$12="Mayor"),CONCATENATE("R1C",'Mapa final'!$O$12),"")</f>
        <v/>
      </c>
      <c r="AE26" s="33" t="str">
        <f>IF(AND('Mapa final'!$Y$13="Media",'Mapa final'!$AA$13="Mayor"),CONCATENATE("R1C",'Mapa final'!$O$13),"")</f>
        <v/>
      </c>
      <c r="AF26" s="33" t="str">
        <f>IF(AND('Mapa final'!$Y$14="Media",'Mapa final'!$AA$14="Mayor"),CONCATENATE("R1C",'Mapa final'!$O$14),"")</f>
        <v/>
      </c>
      <c r="AG26" s="34" t="str">
        <f>IF(AND('Mapa final'!$Y$15="Media",'Mapa final'!$AA$15="Mayor"),CONCATENATE("R1C",'Mapa final'!$O$15),"")</f>
        <v/>
      </c>
      <c r="AH26" s="35" t="str">
        <f>IF(AND('Mapa final'!$Y$10="Media",'Mapa final'!$AA$10="Catastrófico"),CONCATENATE("R1C",'Mapa final'!$O$10),"")</f>
        <v/>
      </c>
      <c r="AI26" s="36" t="str">
        <f ca="1">IF(AND('Mapa final'!$Y$11="Media",'Mapa final'!$AA$11="Catastrófico"),CONCATENATE("R1C",'Mapa final'!$O$11),"")</f>
        <v/>
      </c>
      <c r="AJ26" s="36" t="str">
        <f>IF(AND('Mapa final'!$Y$12="Media",'Mapa final'!$AA$12="Catastrófico"),CONCATENATE("R1C",'Mapa final'!$O$12),"")</f>
        <v/>
      </c>
      <c r="AK26" s="36" t="str">
        <f>IF(AND('Mapa final'!$Y$13="Media",'Mapa final'!$AA$13="Catastrófico"),CONCATENATE("R1C",'Mapa final'!$O$13),"")</f>
        <v/>
      </c>
      <c r="AL26" s="36" t="str">
        <f>IF(AND('Mapa final'!$Y$14="Media",'Mapa final'!$AA$14="Catastrófico"),CONCATENATE("R1C",'Mapa final'!$O$14),"")</f>
        <v/>
      </c>
      <c r="AM26" s="37" t="str">
        <f>IF(AND('Mapa final'!$Y$15="Media",'Mapa final'!$AA$15="Catastrófico"),CONCATENATE("R1C",'Mapa final'!$O$15),"")</f>
        <v/>
      </c>
      <c r="AN26" s="70"/>
      <c r="AO26" s="726" t="s">
        <v>78</v>
      </c>
      <c r="AP26" s="727"/>
      <c r="AQ26" s="727"/>
      <c r="AR26" s="727"/>
      <c r="AS26" s="727"/>
      <c r="AT26" s="728"/>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row>
    <row r="27" spans="1:76" ht="15" customHeight="1" x14ac:dyDescent="0.35">
      <c r="A27" s="70"/>
      <c r="B27" s="647"/>
      <c r="C27" s="647"/>
      <c r="D27" s="648"/>
      <c r="E27" s="704"/>
      <c r="F27" s="705"/>
      <c r="G27" s="705"/>
      <c r="H27" s="705"/>
      <c r="I27" s="690"/>
      <c r="J27" s="54" t="str">
        <f>IF(AND('Mapa final'!$Y$16="Media",'Mapa final'!$AA$16="Leve"),CONCATENATE("R2C",'Mapa final'!$O$16),"")</f>
        <v/>
      </c>
      <c r="K27" s="55" t="str">
        <f>IF(AND('Mapa final'!$Y$17="Media",'Mapa final'!$AA$17="Leve"),CONCATENATE("R2C",'Mapa final'!$O$17),"")</f>
        <v/>
      </c>
      <c r="L27" s="55" t="str">
        <f>IF(AND('Mapa final'!$Y$18="Media",'Mapa final'!$AA$18="Leve"),CONCATENATE("R2C",'Mapa final'!$O$18),"")</f>
        <v/>
      </c>
      <c r="M27" s="55" t="str">
        <f>IF(AND('Mapa final'!$Y$19="Media",'Mapa final'!$AA$19="Leve"),CONCATENATE("R2C",'Mapa final'!$O$19),"")</f>
        <v/>
      </c>
      <c r="N27" s="55" t="str">
        <f>IF(AND('Mapa final'!$Y$20="Media",'Mapa final'!$AA$20="Leve"),CONCATENATE("R2C",'Mapa final'!$O$20),"")</f>
        <v/>
      </c>
      <c r="O27" s="56" t="str">
        <f>IF(AND('Mapa final'!$Y$21="Media",'Mapa final'!$AA$21="Leve"),CONCATENATE("R2C",'Mapa final'!$O$21),"")</f>
        <v/>
      </c>
      <c r="P27" s="54" t="str">
        <f>IF(AND('Mapa final'!$Y$16="Media",'Mapa final'!$AA$16="Menor"),CONCATENATE("R2C",'Mapa final'!$O$16),"")</f>
        <v/>
      </c>
      <c r="Q27" s="55" t="str">
        <f>IF(AND('Mapa final'!$Y$17="Media",'Mapa final'!$AA$17="Menor"),CONCATENATE("R2C",'Mapa final'!$O$17),"")</f>
        <v/>
      </c>
      <c r="R27" s="55" t="str">
        <f>IF(AND('Mapa final'!$Y$18="Media",'Mapa final'!$AA$18="Menor"),CONCATENATE("R2C",'Mapa final'!$O$18),"")</f>
        <v/>
      </c>
      <c r="S27" s="55" t="str">
        <f>IF(AND('Mapa final'!$Y$19="Media",'Mapa final'!$AA$19="Menor"),CONCATENATE("R2C",'Mapa final'!$O$19),"")</f>
        <v/>
      </c>
      <c r="T27" s="55" t="str">
        <f>IF(AND('Mapa final'!$Y$20="Media",'Mapa final'!$AA$20="Menor"),CONCATENATE("R2C",'Mapa final'!$O$20),"")</f>
        <v/>
      </c>
      <c r="U27" s="56" t="str">
        <f>IF(AND('Mapa final'!$Y$21="Media",'Mapa final'!$AA$21="Menor"),CONCATENATE("R2C",'Mapa final'!$O$21),"")</f>
        <v/>
      </c>
      <c r="V27" s="54" t="str">
        <f>IF(AND('Mapa final'!$Y$16="Media",'Mapa final'!$AA$16="Moderado"),CONCATENATE("R2C",'Mapa final'!$O$16),"")</f>
        <v/>
      </c>
      <c r="W27" s="55" t="str">
        <f>IF(AND('Mapa final'!$Y$17="Media",'Mapa final'!$AA$17="Moderado"),CONCATENATE("R2C",'Mapa final'!$O$17),"")</f>
        <v/>
      </c>
      <c r="X27" s="55" t="str">
        <f>IF(AND('Mapa final'!$Y$18="Media",'Mapa final'!$AA$18="Moderado"),CONCATENATE("R2C",'Mapa final'!$O$18),"")</f>
        <v/>
      </c>
      <c r="Y27" s="55" t="str">
        <f>IF(AND('Mapa final'!$Y$19="Media",'Mapa final'!$AA$19="Moderado"),CONCATENATE("R2C",'Mapa final'!$O$19),"")</f>
        <v/>
      </c>
      <c r="Z27" s="55" t="str">
        <f>IF(AND('Mapa final'!$Y$20="Media",'Mapa final'!$AA$20="Moderado"),CONCATENATE("R2C",'Mapa final'!$O$20),"")</f>
        <v/>
      </c>
      <c r="AA27" s="56" t="str">
        <f>IF(AND('Mapa final'!$Y$21="Media",'Mapa final'!$AA$21="Moderado"),CONCATENATE("R2C",'Mapa final'!$O$21),"")</f>
        <v/>
      </c>
      <c r="AB27" s="38" t="str">
        <f>IF(AND('Mapa final'!$Y$16="Media",'Mapa final'!$AA$16="Mayor"),CONCATENATE("R2C",'Mapa final'!$O$16),"")</f>
        <v/>
      </c>
      <c r="AC27" s="39" t="str">
        <f>IF(AND('Mapa final'!$Y$17="Media",'Mapa final'!$AA$17="Mayor"),CONCATENATE("R2C",'Mapa final'!$O$17),"")</f>
        <v/>
      </c>
      <c r="AD27" s="39" t="str">
        <f>IF(AND('Mapa final'!$Y$18="Media",'Mapa final'!$AA$18="Mayor"),CONCATENATE("R2C",'Mapa final'!$O$18),"")</f>
        <v/>
      </c>
      <c r="AE27" s="39" t="str">
        <f>IF(AND('Mapa final'!$Y$19="Media",'Mapa final'!$AA$19="Mayor"),CONCATENATE("R2C",'Mapa final'!$O$19),"")</f>
        <v/>
      </c>
      <c r="AF27" s="39" t="str">
        <f>IF(AND('Mapa final'!$Y$20="Media",'Mapa final'!$AA$20="Mayor"),CONCATENATE("R2C",'Mapa final'!$O$20),"")</f>
        <v/>
      </c>
      <c r="AG27" s="40" t="str">
        <f>IF(AND('Mapa final'!$Y$21="Media",'Mapa final'!$AA$21="Mayor"),CONCATENATE("R2C",'Mapa final'!$O$21),"")</f>
        <v/>
      </c>
      <c r="AH27" s="41" t="str">
        <f>IF(AND('Mapa final'!$Y$16="Media",'Mapa final'!$AA$16="Catastrófico"),CONCATENATE("R2C",'Mapa final'!$O$16),"")</f>
        <v/>
      </c>
      <c r="AI27" s="42" t="str">
        <f>IF(AND('Mapa final'!$Y$17="Media",'Mapa final'!$AA$17="Catastrófico"),CONCATENATE("R2C",'Mapa final'!$O$17),"")</f>
        <v/>
      </c>
      <c r="AJ27" s="42" t="str">
        <f>IF(AND('Mapa final'!$Y$18="Media",'Mapa final'!$AA$18="Catastrófico"),CONCATENATE("R2C",'Mapa final'!$O$18),"")</f>
        <v/>
      </c>
      <c r="AK27" s="42" t="str">
        <f>IF(AND('Mapa final'!$Y$19="Media",'Mapa final'!$AA$19="Catastrófico"),CONCATENATE("R2C",'Mapa final'!$O$19),"")</f>
        <v/>
      </c>
      <c r="AL27" s="42" t="str">
        <f>IF(AND('Mapa final'!$Y$20="Media",'Mapa final'!$AA$20="Catastrófico"),CONCATENATE("R2C",'Mapa final'!$O$20),"")</f>
        <v/>
      </c>
      <c r="AM27" s="43" t="str">
        <f>IF(AND('Mapa final'!$Y$21="Media",'Mapa final'!$AA$21="Catastrófico"),CONCATENATE("R2C",'Mapa final'!$O$21),"")</f>
        <v/>
      </c>
      <c r="AN27" s="70"/>
      <c r="AO27" s="729"/>
      <c r="AP27" s="730"/>
      <c r="AQ27" s="730"/>
      <c r="AR27" s="730"/>
      <c r="AS27" s="730"/>
      <c r="AT27" s="731"/>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row>
    <row r="28" spans="1:76" ht="15" customHeight="1" x14ac:dyDescent="0.35">
      <c r="A28" s="70"/>
      <c r="B28" s="647"/>
      <c r="C28" s="647"/>
      <c r="D28" s="648"/>
      <c r="E28" s="688"/>
      <c r="F28" s="689"/>
      <c r="G28" s="689"/>
      <c r="H28" s="689"/>
      <c r="I28" s="690"/>
      <c r="J28" s="54" t="str">
        <f>IF(AND('Mapa final'!$Y$22="Media",'Mapa final'!$AA$22="Leve"),CONCATENATE("R3C",'Mapa final'!$O$22),"")</f>
        <v/>
      </c>
      <c r="K28" s="55" t="str">
        <f>IF(AND('Mapa final'!$Y$23="Media",'Mapa final'!$AA$23="Leve"),CONCATENATE("R3C",'Mapa final'!$O$23),"")</f>
        <v/>
      </c>
      <c r="L28" s="55" t="str">
        <f>IF(AND('Mapa final'!$Y$24="Media",'Mapa final'!$AA$24="Leve"),CONCATENATE("R3C",'Mapa final'!$O$24),"")</f>
        <v/>
      </c>
      <c r="M28" s="55" t="str">
        <f>IF(AND('Mapa final'!$Y$25="Media",'Mapa final'!$AA$25="Leve"),CONCATENATE("R3C",'Mapa final'!$O$25),"")</f>
        <v/>
      </c>
      <c r="N28" s="55" t="str">
        <f>IF(AND('Mapa final'!$Y$26="Media",'Mapa final'!$AA$26="Leve"),CONCATENATE("R3C",'Mapa final'!$O$26),"")</f>
        <v/>
      </c>
      <c r="O28" s="56" t="str">
        <f>IF(AND('Mapa final'!$Y$27="Media",'Mapa final'!$AA$27="Leve"),CONCATENATE("R3C",'Mapa final'!$O$27),"")</f>
        <v/>
      </c>
      <c r="P28" s="54" t="str">
        <f>IF(AND('Mapa final'!$Y$22="Media",'Mapa final'!$AA$22="Menor"),CONCATENATE("R3C",'Mapa final'!$O$22),"")</f>
        <v/>
      </c>
      <c r="Q28" s="55" t="str">
        <f>IF(AND('Mapa final'!$Y$23="Media",'Mapa final'!$AA$23="Menor"),CONCATENATE("R3C",'Mapa final'!$O$23),"")</f>
        <v/>
      </c>
      <c r="R28" s="55" t="str">
        <f>IF(AND('Mapa final'!$Y$24="Media",'Mapa final'!$AA$24="Menor"),CONCATENATE("R3C",'Mapa final'!$O$24),"")</f>
        <v/>
      </c>
      <c r="S28" s="55" t="str">
        <f>IF(AND('Mapa final'!$Y$25="Media",'Mapa final'!$AA$25="Menor"),CONCATENATE("R3C",'Mapa final'!$O$25),"")</f>
        <v/>
      </c>
      <c r="T28" s="55" t="str">
        <f>IF(AND('Mapa final'!$Y$26="Media",'Mapa final'!$AA$26="Menor"),CONCATENATE("R3C",'Mapa final'!$O$26),"")</f>
        <v/>
      </c>
      <c r="U28" s="56" t="str">
        <f>IF(AND('Mapa final'!$Y$27="Media",'Mapa final'!$AA$27="Menor"),CONCATENATE("R3C",'Mapa final'!$O$27),"")</f>
        <v/>
      </c>
      <c r="V28" s="54" t="str">
        <f>IF(AND('Mapa final'!$Y$22="Media",'Mapa final'!$AA$22="Moderado"),CONCATENATE("R3C",'Mapa final'!$O$22),"")</f>
        <v/>
      </c>
      <c r="W28" s="55" t="str">
        <f>IF(AND('Mapa final'!$Y$23="Media",'Mapa final'!$AA$23="Moderado"),CONCATENATE("R3C",'Mapa final'!$O$23),"")</f>
        <v/>
      </c>
      <c r="X28" s="55" t="str">
        <f>IF(AND('Mapa final'!$Y$24="Media",'Mapa final'!$AA$24="Moderado"),CONCATENATE("R3C",'Mapa final'!$O$24),"")</f>
        <v/>
      </c>
      <c r="Y28" s="55" t="str">
        <f>IF(AND('Mapa final'!$Y$25="Media",'Mapa final'!$AA$25="Moderado"),CONCATENATE("R3C",'Mapa final'!$O$25),"")</f>
        <v/>
      </c>
      <c r="Z28" s="55" t="str">
        <f>IF(AND('Mapa final'!$Y$26="Media",'Mapa final'!$AA$26="Moderado"),CONCATENATE("R3C",'Mapa final'!$O$26),"")</f>
        <v/>
      </c>
      <c r="AA28" s="56" t="str">
        <f>IF(AND('Mapa final'!$Y$27="Media",'Mapa final'!$AA$27="Moderado"),CONCATENATE("R3C",'Mapa final'!$O$27),"")</f>
        <v/>
      </c>
      <c r="AB28" s="38" t="str">
        <f>IF(AND('Mapa final'!$Y$22="Media",'Mapa final'!$AA$22="Mayor"),CONCATENATE("R3C",'Mapa final'!$O$22),"")</f>
        <v/>
      </c>
      <c r="AC28" s="39" t="str">
        <f>IF(AND('Mapa final'!$Y$23="Media",'Mapa final'!$AA$23="Mayor"),CONCATENATE("R3C",'Mapa final'!$O$23),"")</f>
        <v/>
      </c>
      <c r="AD28" s="39" t="str">
        <f>IF(AND('Mapa final'!$Y$24="Media",'Mapa final'!$AA$24="Mayor"),CONCATENATE("R3C",'Mapa final'!$O$24),"")</f>
        <v/>
      </c>
      <c r="AE28" s="39" t="str">
        <f>IF(AND('Mapa final'!$Y$25="Media",'Mapa final'!$AA$25="Mayor"),CONCATENATE("R3C",'Mapa final'!$O$25),"")</f>
        <v/>
      </c>
      <c r="AF28" s="39" t="str">
        <f>IF(AND('Mapa final'!$Y$26="Media",'Mapa final'!$AA$26="Mayor"),CONCATENATE("R3C",'Mapa final'!$O$26),"")</f>
        <v/>
      </c>
      <c r="AG28" s="40" t="str">
        <f>IF(AND('Mapa final'!$Y$27="Media",'Mapa final'!$AA$27="Mayor"),CONCATENATE("R3C",'Mapa final'!$O$27),"")</f>
        <v/>
      </c>
      <c r="AH28" s="41" t="str">
        <f>IF(AND('Mapa final'!$Y$22="Media",'Mapa final'!$AA$22="Catastrófico"),CONCATENATE("R3C",'Mapa final'!$O$22),"")</f>
        <v/>
      </c>
      <c r="AI28" s="42" t="str">
        <f>IF(AND('Mapa final'!$Y$23="Media",'Mapa final'!$AA$23="Catastrófico"),CONCATENATE("R3C",'Mapa final'!$O$23),"")</f>
        <v/>
      </c>
      <c r="AJ28" s="42" t="str">
        <f>IF(AND('Mapa final'!$Y$24="Media",'Mapa final'!$AA$24="Catastrófico"),CONCATENATE("R3C",'Mapa final'!$O$24),"")</f>
        <v/>
      </c>
      <c r="AK28" s="42" t="str">
        <f>IF(AND('Mapa final'!$Y$25="Media",'Mapa final'!$AA$25="Catastrófico"),CONCATENATE("R3C",'Mapa final'!$O$25),"")</f>
        <v/>
      </c>
      <c r="AL28" s="42" t="str">
        <f>IF(AND('Mapa final'!$Y$26="Media",'Mapa final'!$AA$26="Catastrófico"),CONCATENATE("R3C",'Mapa final'!$O$26),"")</f>
        <v/>
      </c>
      <c r="AM28" s="43" t="str">
        <f>IF(AND('Mapa final'!$Y$27="Media",'Mapa final'!$AA$27="Catastrófico"),CONCATENATE("R3C",'Mapa final'!$O$27),"")</f>
        <v/>
      </c>
      <c r="AN28" s="70"/>
      <c r="AO28" s="729"/>
      <c r="AP28" s="730"/>
      <c r="AQ28" s="730"/>
      <c r="AR28" s="730"/>
      <c r="AS28" s="730"/>
      <c r="AT28" s="731"/>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row>
    <row r="29" spans="1:76" ht="15" customHeight="1" x14ac:dyDescent="0.35">
      <c r="A29" s="70"/>
      <c r="B29" s="647"/>
      <c r="C29" s="647"/>
      <c r="D29" s="648"/>
      <c r="E29" s="688"/>
      <c r="F29" s="689"/>
      <c r="G29" s="689"/>
      <c r="H29" s="689"/>
      <c r="I29" s="690"/>
      <c r="J29" s="54" t="str">
        <f>IF(AND('Mapa final'!$Y$28="Media",'Mapa final'!$AA$28="Leve"),CONCATENATE("R4C",'Mapa final'!$O$28),"")</f>
        <v/>
      </c>
      <c r="K29" s="55" t="str">
        <f>IF(AND('Mapa final'!$Y$29="Media",'Mapa final'!$AA$29="Leve"),CONCATENATE("R4C",'Mapa final'!$O$29),"")</f>
        <v/>
      </c>
      <c r="L29" s="55" t="str">
        <f>IF(AND('Mapa final'!$Y$30="Media",'Mapa final'!$AA$30="Leve"),CONCATENATE("R4C",'Mapa final'!$O$30),"")</f>
        <v/>
      </c>
      <c r="M29" s="55" t="str">
        <f>IF(AND('Mapa final'!$Y$31="Media",'Mapa final'!$AA$31="Leve"),CONCATENATE("R4C",'Mapa final'!$O$31),"")</f>
        <v/>
      </c>
      <c r="N29" s="55" t="str">
        <f>IF(AND('Mapa final'!$Y$32="Media",'Mapa final'!$AA$32="Leve"),CONCATENATE("R4C",'Mapa final'!$O$32),"")</f>
        <v/>
      </c>
      <c r="O29" s="56" t="str">
        <f>IF(AND('Mapa final'!$Y$33="Media",'Mapa final'!$AA$33="Leve"),CONCATENATE("R4C",'Mapa final'!$O$33),"")</f>
        <v/>
      </c>
      <c r="P29" s="54" t="str">
        <f>IF(AND('Mapa final'!$Y$28="Media",'Mapa final'!$AA$28="Menor"),CONCATENATE("R4C",'Mapa final'!$O$28),"")</f>
        <v/>
      </c>
      <c r="Q29" s="55" t="str">
        <f>IF(AND('Mapa final'!$Y$29="Media",'Mapa final'!$AA$29="Menor"),CONCATENATE("R4C",'Mapa final'!$O$29),"")</f>
        <v/>
      </c>
      <c r="R29" s="55" t="str">
        <f>IF(AND('Mapa final'!$Y$30="Media",'Mapa final'!$AA$30="Menor"),CONCATENATE("R4C",'Mapa final'!$O$30),"")</f>
        <v/>
      </c>
      <c r="S29" s="55" t="str">
        <f>IF(AND('Mapa final'!$Y$31="Media",'Mapa final'!$AA$31="Menor"),CONCATENATE("R4C",'Mapa final'!$O$31),"")</f>
        <v/>
      </c>
      <c r="T29" s="55" t="str">
        <f>IF(AND('Mapa final'!$Y$32="Media",'Mapa final'!$AA$32="Menor"),CONCATENATE("R4C",'Mapa final'!$O$32),"")</f>
        <v/>
      </c>
      <c r="U29" s="56" t="str">
        <f>IF(AND('Mapa final'!$Y$33="Media",'Mapa final'!$AA$33="Menor"),CONCATENATE("R4C",'Mapa final'!$O$33),"")</f>
        <v/>
      </c>
      <c r="V29" s="54" t="str">
        <f>IF(AND('Mapa final'!$Y$28="Media",'Mapa final'!$AA$28="Moderado"),CONCATENATE("R4C",'Mapa final'!$O$28),"")</f>
        <v/>
      </c>
      <c r="W29" s="55" t="str">
        <f>IF(AND('Mapa final'!$Y$29="Media",'Mapa final'!$AA$29="Moderado"),CONCATENATE("R4C",'Mapa final'!$O$29),"")</f>
        <v/>
      </c>
      <c r="X29" s="55" t="str">
        <f>IF(AND('Mapa final'!$Y$30="Media",'Mapa final'!$AA$30="Moderado"),CONCATENATE("R4C",'Mapa final'!$O$30),"")</f>
        <v/>
      </c>
      <c r="Y29" s="55" t="str">
        <f>IF(AND('Mapa final'!$Y$31="Media",'Mapa final'!$AA$31="Moderado"),CONCATENATE("R4C",'Mapa final'!$O$31),"")</f>
        <v/>
      </c>
      <c r="Z29" s="55" t="str">
        <f>IF(AND('Mapa final'!$Y$32="Media",'Mapa final'!$AA$32="Moderado"),CONCATENATE("R4C",'Mapa final'!$O$32),"")</f>
        <v/>
      </c>
      <c r="AA29" s="56" t="str">
        <f>IF(AND('Mapa final'!$Y$33="Media",'Mapa final'!$AA$33="Moderado"),CONCATENATE("R4C",'Mapa final'!$O$33),"")</f>
        <v/>
      </c>
      <c r="AB29" s="38" t="str">
        <f>IF(AND('Mapa final'!$Y$28="Media",'Mapa final'!$AA$28="Mayor"),CONCATENATE("R4C",'Mapa final'!$O$28),"")</f>
        <v/>
      </c>
      <c r="AC29" s="39" t="str">
        <f>IF(AND('Mapa final'!$Y$29="Media",'Mapa final'!$AA$29="Mayor"),CONCATENATE("R4C",'Mapa final'!$O$29),"")</f>
        <v/>
      </c>
      <c r="AD29" s="44" t="str">
        <f>IF(AND('Mapa final'!$Y$30="Media",'Mapa final'!$AA$30="Mayor"),CONCATENATE("R4C",'Mapa final'!$O$30),"")</f>
        <v/>
      </c>
      <c r="AE29" s="44" t="str">
        <f>IF(AND('Mapa final'!$Y$31="Media",'Mapa final'!$AA$31="Mayor"),CONCATENATE("R4C",'Mapa final'!$O$31),"")</f>
        <v/>
      </c>
      <c r="AF29" s="44" t="str">
        <f>IF(AND('Mapa final'!$Y$32="Media",'Mapa final'!$AA$32="Mayor"),CONCATENATE("R4C",'Mapa final'!$O$32),"")</f>
        <v/>
      </c>
      <c r="AG29" s="40" t="str">
        <f>IF(AND('Mapa final'!$Y$33="Media",'Mapa final'!$AA$33="Mayor"),CONCATENATE("R4C",'Mapa final'!$O$33),"")</f>
        <v/>
      </c>
      <c r="AH29" s="41" t="str">
        <f>IF(AND('Mapa final'!$Y$28="Media",'Mapa final'!$AA$28="Catastrófico"),CONCATENATE("R4C",'Mapa final'!$O$28),"")</f>
        <v/>
      </c>
      <c r="AI29" s="42" t="str">
        <f>IF(AND('Mapa final'!$Y$29="Media",'Mapa final'!$AA$29="Catastrófico"),CONCATENATE("R4C",'Mapa final'!$O$29),"")</f>
        <v/>
      </c>
      <c r="AJ29" s="42" t="str">
        <f>IF(AND('Mapa final'!$Y$30="Media",'Mapa final'!$AA$30="Catastrófico"),CONCATENATE("R4C",'Mapa final'!$O$30),"")</f>
        <v/>
      </c>
      <c r="AK29" s="42" t="str">
        <f>IF(AND('Mapa final'!$Y$31="Media",'Mapa final'!$AA$31="Catastrófico"),CONCATENATE("R4C",'Mapa final'!$O$31),"")</f>
        <v/>
      </c>
      <c r="AL29" s="42" t="str">
        <f>IF(AND('Mapa final'!$Y$32="Media",'Mapa final'!$AA$32="Catastrófico"),CONCATENATE("R4C",'Mapa final'!$O$32),"")</f>
        <v/>
      </c>
      <c r="AM29" s="43" t="str">
        <f>IF(AND('Mapa final'!$Y$33="Media",'Mapa final'!$AA$33="Catastrófico"),CONCATENATE("R4C",'Mapa final'!$O$33),"")</f>
        <v/>
      </c>
      <c r="AN29" s="70"/>
      <c r="AO29" s="729"/>
      <c r="AP29" s="730"/>
      <c r="AQ29" s="730"/>
      <c r="AR29" s="730"/>
      <c r="AS29" s="730"/>
      <c r="AT29" s="731"/>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row>
    <row r="30" spans="1:76" ht="15" customHeight="1" x14ac:dyDescent="0.35">
      <c r="A30" s="70"/>
      <c r="B30" s="647"/>
      <c r="C30" s="647"/>
      <c r="D30" s="648"/>
      <c r="E30" s="688"/>
      <c r="F30" s="689"/>
      <c r="G30" s="689"/>
      <c r="H30" s="689"/>
      <c r="I30" s="690"/>
      <c r="J30" s="54" t="str">
        <f>IF(AND('Mapa final'!$Y$34="Media",'Mapa final'!$AA$34="Leve"),CONCATENATE("R5C",'Mapa final'!$O$34),"")</f>
        <v/>
      </c>
      <c r="K30" s="55" t="str">
        <f>IF(AND('Mapa final'!$Y$35="Media",'Mapa final'!$AA$35="Leve"),CONCATENATE("R5C",'Mapa final'!$O$35),"")</f>
        <v/>
      </c>
      <c r="L30" s="55" t="str">
        <f>IF(AND('Mapa final'!$Y$36="Media",'Mapa final'!$AA$36="Leve"),CONCATENATE("R5C",'Mapa final'!$O$36),"")</f>
        <v/>
      </c>
      <c r="M30" s="55" t="str">
        <f>IF(AND('Mapa final'!$Y$37="Media",'Mapa final'!$AA$37="Leve"),CONCATENATE("R5C",'Mapa final'!$O$37),"")</f>
        <v/>
      </c>
      <c r="N30" s="55" t="str">
        <f>IF(AND('Mapa final'!$Y$38="Media",'Mapa final'!$AA$38="Leve"),CONCATENATE("R5C",'Mapa final'!$O$38),"")</f>
        <v/>
      </c>
      <c r="O30" s="56" t="str">
        <f>IF(AND('Mapa final'!$Y$39="Media",'Mapa final'!$AA$39="Leve"),CONCATENATE("R5C",'Mapa final'!$O$39),"")</f>
        <v/>
      </c>
      <c r="P30" s="54" t="str">
        <f>IF(AND('Mapa final'!$Y$34="Media",'Mapa final'!$AA$34="Menor"),CONCATENATE("R5C",'Mapa final'!$O$34),"")</f>
        <v/>
      </c>
      <c r="Q30" s="55" t="str">
        <f>IF(AND('Mapa final'!$Y$35="Media",'Mapa final'!$AA$35="Menor"),CONCATENATE("R5C",'Mapa final'!$O$35),"")</f>
        <v/>
      </c>
      <c r="R30" s="55" t="str">
        <f>IF(AND('Mapa final'!$Y$36="Media",'Mapa final'!$AA$36="Menor"),CONCATENATE("R5C",'Mapa final'!$O$36),"")</f>
        <v/>
      </c>
      <c r="S30" s="55" t="str">
        <f>IF(AND('Mapa final'!$Y$37="Media",'Mapa final'!$AA$37="Menor"),CONCATENATE("R5C",'Mapa final'!$O$37),"")</f>
        <v/>
      </c>
      <c r="T30" s="55" t="str">
        <f>IF(AND('Mapa final'!$Y$38="Media",'Mapa final'!$AA$38="Menor"),CONCATENATE("R5C",'Mapa final'!$O$38),"")</f>
        <v/>
      </c>
      <c r="U30" s="56" t="str">
        <f>IF(AND('Mapa final'!$Y$39="Media",'Mapa final'!$AA$39="Menor"),CONCATENATE("R5C",'Mapa final'!$O$39),"")</f>
        <v/>
      </c>
      <c r="V30" s="54" t="str">
        <f>IF(AND('Mapa final'!$Y$34="Media",'Mapa final'!$AA$34="Moderado"),CONCATENATE("R5C",'Mapa final'!$O$34),"")</f>
        <v/>
      </c>
      <c r="W30" s="55" t="str">
        <f>IF(AND('Mapa final'!$Y$35="Media",'Mapa final'!$AA$35="Moderado"),CONCATENATE("R5C",'Mapa final'!$O$35),"")</f>
        <v/>
      </c>
      <c r="X30" s="55" t="str">
        <f>IF(AND('Mapa final'!$Y$36="Media",'Mapa final'!$AA$36="Moderado"),CONCATENATE("R5C",'Mapa final'!$O$36),"")</f>
        <v/>
      </c>
      <c r="Y30" s="55" t="str">
        <f>IF(AND('Mapa final'!$Y$37="Media",'Mapa final'!$AA$37="Moderado"),CONCATENATE("R5C",'Mapa final'!$O$37),"")</f>
        <v/>
      </c>
      <c r="Z30" s="55" t="str">
        <f>IF(AND('Mapa final'!$Y$38="Media",'Mapa final'!$AA$38="Moderado"),CONCATENATE("R5C",'Mapa final'!$O$38),"")</f>
        <v/>
      </c>
      <c r="AA30" s="56" t="str">
        <f>IF(AND('Mapa final'!$Y$39="Media",'Mapa final'!$AA$39="Moderado"),CONCATENATE("R5C",'Mapa final'!$O$39),"")</f>
        <v/>
      </c>
      <c r="AB30" s="38" t="str">
        <f>IF(AND('Mapa final'!$Y$34="Media",'Mapa final'!$AA$34="Mayor"),CONCATENATE("R5C",'Mapa final'!$O$34),"")</f>
        <v/>
      </c>
      <c r="AC30" s="39" t="str">
        <f>IF(AND('Mapa final'!$Y$35="Media",'Mapa final'!$AA$35="Mayor"),CONCATENATE("R5C",'Mapa final'!$O$35),"")</f>
        <v/>
      </c>
      <c r="AD30" s="44" t="str">
        <f>IF(AND('Mapa final'!$Y$36="Media",'Mapa final'!$AA$36="Mayor"),CONCATENATE("R5C",'Mapa final'!$O$36),"")</f>
        <v/>
      </c>
      <c r="AE30" s="44" t="str">
        <f>IF(AND('Mapa final'!$Y$37="Media",'Mapa final'!$AA$37="Mayor"),CONCATENATE("R5C",'Mapa final'!$O$37),"")</f>
        <v/>
      </c>
      <c r="AF30" s="44" t="str">
        <f>IF(AND('Mapa final'!$Y$38="Media",'Mapa final'!$AA$38="Mayor"),CONCATENATE("R5C",'Mapa final'!$O$38),"")</f>
        <v/>
      </c>
      <c r="AG30" s="40" t="str">
        <f>IF(AND('Mapa final'!$Y$39="Media",'Mapa final'!$AA$39="Mayor"),CONCATENATE("R5C",'Mapa final'!$O$39),"")</f>
        <v/>
      </c>
      <c r="AH30" s="41" t="str">
        <f>IF(AND('Mapa final'!$Y$34="Media",'Mapa final'!$AA$34="Catastrófico"),CONCATENATE("R5C",'Mapa final'!$O$34),"")</f>
        <v/>
      </c>
      <c r="AI30" s="42" t="str">
        <f>IF(AND('Mapa final'!$Y$35="Media",'Mapa final'!$AA$35="Catastrófico"),CONCATENATE("R5C",'Mapa final'!$O$35),"")</f>
        <v/>
      </c>
      <c r="AJ30" s="42" t="str">
        <f>IF(AND('Mapa final'!$Y$36="Media",'Mapa final'!$AA$36="Catastrófico"),CONCATENATE("R5C",'Mapa final'!$O$36),"")</f>
        <v/>
      </c>
      <c r="AK30" s="42" t="str">
        <f>IF(AND('Mapa final'!$Y$37="Media",'Mapa final'!$AA$37="Catastrófico"),CONCATENATE("R5C",'Mapa final'!$O$37),"")</f>
        <v/>
      </c>
      <c r="AL30" s="42" t="str">
        <f>IF(AND('Mapa final'!$Y$38="Media",'Mapa final'!$AA$38="Catastrófico"),CONCATENATE("R5C",'Mapa final'!$O$38),"")</f>
        <v/>
      </c>
      <c r="AM30" s="43" t="str">
        <f>IF(AND('Mapa final'!$Y$39="Media",'Mapa final'!$AA$39="Catastrófico"),CONCATENATE("R5C",'Mapa final'!$O$39),"")</f>
        <v/>
      </c>
      <c r="AN30" s="70"/>
      <c r="AO30" s="729"/>
      <c r="AP30" s="730"/>
      <c r="AQ30" s="730"/>
      <c r="AR30" s="730"/>
      <c r="AS30" s="730"/>
      <c r="AT30" s="731"/>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row>
    <row r="31" spans="1:76" ht="15" customHeight="1" x14ac:dyDescent="0.35">
      <c r="A31" s="70"/>
      <c r="B31" s="647"/>
      <c r="C31" s="647"/>
      <c r="D31" s="648"/>
      <c r="E31" s="688"/>
      <c r="F31" s="689"/>
      <c r="G31" s="689"/>
      <c r="H31" s="689"/>
      <c r="I31" s="690"/>
      <c r="J31" s="54" t="str">
        <f>IF(AND('Mapa final'!$Y$40="Media",'Mapa final'!$AA$40="Leve"),CONCATENATE("R6C",'Mapa final'!$O$40),"")</f>
        <v/>
      </c>
      <c r="K31" s="55" t="str">
        <f>IF(AND('Mapa final'!$Y$41="Media",'Mapa final'!$AA$41="Leve"),CONCATENATE("R6C",'Mapa final'!$O$41),"")</f>
        <v/>
      </c>
      <c r="L31" s="55" t="str">
        <f>IF(AND('Mapa final'!$Y$42="Media",'Mapa final'!$AA$42="Leve"),CONCATENATE("R6C",'Mapa final'!$O$42),"")</f>
        <v/>
      </c>
      <c r="M31" s="55" t="str">
        <f>IF(AND('Mapa final'!$Y$43="Media",'Mapa final'!$AA$43="Leve"),CONCATENATE("R6C",'Mapa final'!$O$43),"")</f>
        <v/>
      </c>
      <c r="N31" s="55" t="str">
        <f>IF(AND('Mapa final'!$Y$44="Media",'Mapa final'!$AA$44="Leve"),CONCATENATE("R6C",'Mapa final'!$O$44),"")</f>
        <v/>
      </c>
      <c r="O31" s="56" t="str">
        <f>IF(AND('Mapa final'!$Y$45="Media",'Mapa final'!$AA$45="Leve"),CONCATENATE("R6C",'Mapa final'!$O$45),"")</f>
        <v/>
      </c>
      <c r="P31" s="54" t="str">
        <f>IF(AND('Mapa final'!$Y$40="Media",'Mapa final'!$AA$40="Menor"),CONCATENATE("R6C",'Mapa final'!$O$40),"")</f>
        <v/>
      </c>
      <c r="Q31" s="55" t="str">
        <f>IF(AND('Mapa final'!$Y$41="Media",'Mapa final'!$AA$41="Menor"),CONCATENATE("R6C",'Mapa final'!$O$41),"")</f>
        <v/>
      </c>
      <c r="R31" s="55" t="str">
        <f>IF(AND('Mapa final'!$Y$42="Media",'Mapa final'!$AA$42="Menor"),CONCATENATE("R6C",'Mapa final'!$O$42),"")</f>
        <v/>
      </c>
      <c r="S31" s="55" t="str">
        <f>IF(AND('Mapa final'!$Y$43="Media",'Mapa final'!$AA$43="Menor"),CONCATENATE("R6C",'Mapa final'!$O$43),"")</f>
        <v/>
      </c>
      <c r="T31" s="55" t="str">
        <f>IF(AND('Mapa final'!$Y$44="Media",'Mapa final'!$AA$44="Menor"),CONCATENATE("R6C",'Mapa final'!$O$44),"")</f>
        <v/>
      </c>
      <c r="U31" s="56" t="str">
        <f>IF(AND('Mapa final'!$Y$45="Media",'Mapa final'!$AA$45="Menor"),CONCATENATE("R6C",'Mapa final'!$O$45),"")</f>
        <v/>
      </c>
      <c r="V31" s="54" t="str">
        <f>IF(AND('Mapa final'!$Y$40="Media",'Mapa final'!$AA$40="Moderado"),CONCATENATE("R6C",'Mapa final'!$O$40),"")</f>
        <v/>
      </c>
      <c r="W31" s="55" t="str">
        <f>IF(AND('Mapa final'!$Y$41="Media",'Mapa final'!$AA$41="Moderado"),CONCATENATE("R6C",'Mapa final'!$O$41),"")</f>
        <v/>
      </c>
      <c r="X31" s="55" t="str">
        <f>IF(AND('Mapa final'!$Y$42="Media",'Mapa final'!$AA$42="Moderado"),CONCATENATE("R6C",'Mapa final'!$O$42),"")</f>
        <v/>
      </c>
      <c r="Y31" s="55" t="str">
        <f>IF(AND('Mapa final'!$Y$43="Media",'Mapa final'!$AA$43="Moderado"),CONCATENATE("R6C",'Mapa final'!$O$43),"")</f>
        <v/>
      </c>
      <c r="Z31" s="55" t="str">
        <f>IF(AND('Mapa final'!$Y$44="Media",'Mapa final'!$AA$44="Moderado"),CONCATENATE("R6C",'Mapa final'!$O$44),"")</f>
        <v/>
      </c>
      <c r="AA31" s="56" t="str">
        <f>IF(AND('Mapa final'!$Y$45="Media",'Mapa final'!$AA$45="Moderado"),CONCATENATE("R6C",'Mapa final'!$O$45),"")</f>
        <v/>
      </c>
      <c r="AB31" s="38" t="str">
        <f>IF(AND('Mapa final'!$Y$40="Media",'Mapa final'!$AA$40="Mayor"),CONCATENATE("R6C",'Mapa final'!$O$40),"")</f>
        <v/>
      </c>
      <c r="AC31" s="39" t="str">
        <f>IF(AND('Mapa final'!$Y$41="Media",'Mapa final'!$AA$41="Mayor"),CONCATENATE("R6C",'Mapa final'!$O$41),"")</f>
        <v/>
      </c>
      <c r="AD31" s="44" t="str">
        <f>IF(AND('Mapa final'!$Y$42="Media",'Mapa final'!$AA$42="Mayor"),CONCATENATE("R6C",'Mapa final'!$O$42),"")</f>
        <v/>
      </c>
      <c r="AE31" s="44" t="str">
        <f>IF(AND('Mapa final'!$Y$43="Media",'Mapa final'!$AA$43="Mayor"),CONCATENATE("R6C",'Mapa final'!$O$43),"")</f>
        <v/>
      </c>
      <c r="AF31" s="44" t="str">
        <f>IF(AND('Mapa final'!$Y$44="Media",'Mapa final'!$AA$44="Mayor"),CONCATENATE("R6C",'Mapa final'!$O$44),"")</f>
        <v/>
      </c>
      <c r="AG31" s="40" t="str">
        <f>IF(AND('Mapa final'!$Y$45="Media",'Mapa final'!$AA$45="Mayor"),CONCATENATE("R6C",'Mapa final'!$O$45),"")</f>
        <v/>
      </c>
      <c r="AH31" s="41" t="str">
        <f>IF(AND('Mapa final'!$Y$40="Media",'Mapa final'!$AA$40="Catastrófico"),CONCATENATE("R6C",'Mapa final'!$O$40),"")</f>
        <v/>
      </c>
      <c r="AI31" s="42" t="str">
        <f>IF(AND('Mapa final'!$Y$41="Media",'Mapa final'!$AA$41="Catastrófico"),CONCATENATE("R6C",'Mapa final'!$O$41),"")</f>
        <v/>
      </c>
      <c r="AJ31" s="42" t="str">
        <f>IF(AND('Mapa final'!$Y$42="Media",'Mapa final'!$AA$42="Catastrófico"),CONCATENATE("R6C",'Mapa final'!$O$42),"")</f>
        <v/>
      </c>
      <c r="AK31" s="42" t="str">
        <f>IF(AND('Mapa final'!$Y$43="Media",'Mapa final'!$AA$43="Catastrófico"),CONCATENATE("R6C",'Mapa final'!$O$43),"")</f>
        <v/>
      </c>
      <c r="AL31" s="42" t="str">
        <f>IF(AND('Mapa final'!$Y$44="Media",'Mapa final'!$AA$44="Catastrófico"),CONCATENATE("R6C",'Mapa final'!$O$44),"")</f>
        <v/>
      </c>
      <c r="AM31" s="43" t="str">
        <f>IF(AND('Mapa final'!$Y$45="Media",'Mapa final'!$AA$45="Catastrófico"),CONCATENATE("R6C",'Mapa final'!$O$45),"")</f>
        <v/>
      </c>
      <c r="AN31" s="70"/>
      <c r="AO31" s="729"/>
      <c r="AP31" s="730"/>
      <c r="AQ31" s="730"/>
      <c r="AR31" s="730"/>
      <c r="AS31" s="730"/>
      <c r="AT31" s="731"/>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row>
    <row r="32" spans="1:76" ht="15" customHeight="1" x14ac:dyDescent="0.35">
      <c r="A32" s="70"/>
      <c r="B32" s="647"/>
      <c r="C32" s="647"/>
      <c r="D32" s="648"/>
      <c r="E32" s="688"/>
      <c r="F32" s="689"/>
      <c r="G32" s="689"/>
      <c r="H32" s="689"/>
      <c r="I32" s="690"/>
      <c r="J32" s="54" t="str">
        <f>IF(AND('Mapa final'!$Y$46="Media",'Mapa final'!$AA$46="Leve"),CONCATENATE("R7C",'Mapa final'!$O$46),"")</f>
        <v/>
      </c>
      <c r="K32" s="55" t="str">
        <f>IF(AND('Mapa final'!$Y$47="Media",'Mapa final'!$AA$47="Leve"),CONCATENATE("R7C",'Mapa final'!$O$47),"")</f>
        <v/>
      </c>
      <c r="L32" s="55" t="str">
        <f>IF(AND('Mapa final'!$Y$48="Media",'Mapa final'!$AA$48="Leve"),CONCATENATE("R7C",'Mapa final'!$O$48),"")</f>
        <v/>
      </c>
      <c r="M32" s="55" t="str">
        <f>IF(AND('Mapa final'!$Y$49="Media",'Mapa final'!$AA$49="Leve"),CONCATENATE("R7C",'Mapa final'!$O$49),"")</f>
        <v/>
      </c>
      <c r="N32" s="55" t="str">
        <f>IF(AND('Mapa final'!$Y$50="Media",'Mapa final'!$AA$50="Leve"),CONCATENATE("R7C",'Mapa final'!$O$50),"")</f>
        <v/>
      </c>
      <c r="O32" s="56" t="str">
        <f>IF(AND('Mapa final'!$Y$51="Media",'Mapa final'!$AA$51="Leve"),CONCATENATE("R7C",'Mapa final'!$O$51),"")</f>
        <v/>
      </c>
      <c r="P32" s="54" t="str">
        <f>IF(AND('Mapa final'!$Y$46="Media",'Mapa final'!$AA$46="Menor"),CONCATENATE("R7C",'Mapa final'!$O$46),"")</f>
        <v/>
      </c>
      <c r="Q32" s="55" t="str">
        <f>IF(AND('Mapa final'!$Y$47="Media",'Mapa final'!$AA$47="Menor"),CONCATENATE("R7C",'Mapa final'!$O$47),"")</f>
        <v/>
      </c>
      <c r="R32" s="55" t="str">
        <f>IF(AND('Mapa final'!$Y$48="Media",'Mapa final'!$AA$48="Menor"),CONCATENATE("R7C",'Mapa final'!$O$48),"")</f>
        <v/>
      </c>
      <c r="S32" s="55" t="str">
        <f>IF(AND('Mapa final'!$Y$49="Media",'Mapa final'!$AA$49="Menor"),CONCATENATE("R7C",'Mapa final'!$O$49),"")</f>
        <v/>
      </c>
      <c r="T32" s="55" t="str">
        <f>IF(AND('Mapa final'!$Y$50="Media",'Mapa final'!$AA$50="Menor"),CONCATENATE("R7C",'Mapa final'!$O$50),"")</f>
        <v/>
      </c>
      <c r="U32" s="56" t="str">
        <f>IF(AND('Mapa final'!$Y$51="Media",'Mapa final'!$AA$51="Menor"),CONCATENATE("R7C",'Mapa final'!$O$51),"")</f>
        <v/>
      </c>
      <c r="V32" s="54" t="str">
        <f>IF(AND('Mapa final'!$Y$46="Media",'Mapa final'!$AA$46="Moderado"),CONCATENATE("R7C",'Mapa final'!$O$46),"")</f>
        <v/>
      </c>
      <c r="W32" s="55" t="str">
        <f>IF(AND('Mapa final'!$Y$47="Media",'Mapa final'!$AA$47="Moderado"),CONCATENATE("R7C",'Mapa final'!$O$47),"")</f>
        <v/>
      </c>
      <c r="X32" s="55" t="str">
        <f>IF(AND('Mapa final'!$Y$48="Media",'Mapa final'!$AA$48="Moderado"),CONCATENATE("R7C",'Mapa final'!$O$48),"")</f>
        <v/>
      </c>
      <c r="Y32" s="55" t="str">
        <f>IF(AND('Mapa final'!$Y$49="Media",'Mapa final'!$AA$49="Moderado"),CONCATENATE("R7C",'Mapa final'!$O$49),"")</f>
        <v/>
      </c>
      <c r="Z32" s="55" t="str">
        <f>IF(AND('Mapa final'!$Y$50="Media",'Mapa final'!$AA$50="Moderado"),CONCATENATE("R7C",'Mapa final'!$O$50),"")</f>
        <v/>
      </c>
      <c r="AA32" s="56" t="str">
        <f>IF(AND('Mapa final'!$Y$51="Media",'Mapa final'!$AA$51="Moderado"),CONCATENATE("R7C",'Mapa final'!$O$51),"")</f>
        <v/>
      </c>
      <c r="AB32" s="38" t="str">
        <f>IF(AND('Mapa final'!$Y$46="Media",'Mapa final'!$AA$46="Mayor"),CONCATENATE("R7C",'Mapa final'!$O$46),"")</f>
        <v/>
      </c>
      <c r="AC32" s="39" t="str">
        <f>IF(AND('Mapa final'!$Y$47="Media",'Mapa final'!$AA$47="Mayor"),CONCATENATE("R7C",'Mapa final'!$O$47),"")</f>
        <v/>
      </c>
      <c r="AD32" s="44" t="str">
        <f>IF(AND('Mapa final'!$Y$48="Media",'Mapa final'!$AA$48="Mayor"),CONCATENATE("R7C",'Mapa final'!$O$48),"")</f>
        <v/>
      </c>
      <c r="AE32" s="44" t="str">
        <f>IF(AND('Mapa final'!$Y$49="Media",'Mapa final'!$AA$49="Mayor"),CONCATENATE("R7C",'Mapa final'!$O$49),"")</f>
        <v/>
      </c>
      <c r="AF32" s="44" t="str">
        <f>IF(AND('Mapa final'!$Y$50="Media",'Mapa final'!$AA$50="Mayor"),CONCATENATE("R7C",'Mapa final'!$O$50),"")</f>
        <v/>
      </c>
      <c r="AG32" s="40" t="str">
        <f>IF(AND('Mapa final'!$Y$51="Media",'Mapa final'!$AA$51="Mayor"),CONCATENATE("R7C",'Mapa final'!$O$51),"")</f>
        <v/>
      </c>
      <c r="AH32" s="41" t="str">
        <f>IF(AND('Mapa final'!$Y$46="Media",'Mapa final'!$AA$46="Catastrófico"),CONCATENATE("R7C",'Mapa final'!$O$46),"")</f>
        <v/>
      </c>
      <c r="AI32" s="42" t="str">
        <f>IF(AND('Mapa final'!$Y$47="Media",'Mapa final'!$AA$47="Catastrófico"),CONCATENATE("R7C",'Mapa final'!$O$47),"")</f>
        <v/>
      </c>
      <c r="AJ32" s="42" t="str">
        <f>IF(AND('Mapa final'!$Y$48="Media",'Mapa final'!$AA$48="Catastrófico"),CONCATENATE("R7C",'Mapa final'!$O$48),"")</f>
        <v/>
      </c>
      <c r="AK32" s="42" t="str">
        <f>IF(AND('Mapa final'!$Y$49="Media",'Mapa final'!$AA$49="Catastrófico"),CONCATENATE("R7C",'Mapa final'!$O$49),"")</f>
        <v/>
      </c>
      <c r="AL32" s="42" t="str">
        <f>IF(AND('Mapa final'!$Y$50="Media",'Mapa final'!$AA$50="Catastrófico"),CONCATENATE("R7C",'Mapa final'!$O$50),"")</f>
        <v/>
      </c>
      <c r="AM32" s="43" t="str">
        <f>IF(AND('Mapa final'!$Y$51="Media",'Mapa final'!$AA$51="Catastrófico"),CONCATENATE("R7C",'Mapa final'!$O$51),"")</f>
        <v/>
      </c>
      <c r="AN32" s="70"/>
      <c r="AO32" s="729"/>
      <c r="AP32" s="730"/>
      <c r="AQ32" s="730"/>
      <c r="AR32" s="730"/>
      <c r="AS32" s="730"/>
      <c r="AT32" s="731"/>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row>
    <row r="33" spans="1:80" ht="15" customHeight="1" x14ac:dyDescent="0.35">
      <c r="A33" s="70"/>
      <c r="B33" s="647"/>
      <c r="C33" s="647"/>
      <c r="D33" s="648"/>
      <c r="E33" s="688"/>
      <c r="F33" s="689"/>
      <c r="G33" s="689"/>
      <c r="H33" s="689"/>
      <c r="I33" s="690"/>
      <c r="J33" s="54" t="str">
        <f>IF(AND('Mapa final'!$Y$52="Media",'Mapa final'!$AA$52="Leve"),CONCATENATE("R8C",'Mapa final'!$O$52),"")</f>
        <v/>
      </c>
      <c r="K33" s="55" t="str">
        <f>IF(AND('Mapa final'!$Y$53="Media",'Mapa final'!$AA$53="Leve"),CONCATENATE("R8C",'Mapa final'!$O$53),"")</f>
        <v/>
      </c>
      <c r="L33" s="55" t="str">
        <f>IF(AND('Mapa final'!$Y$54="Media",'Mapa final'!$AA$54="Leve"),CONCATENATE("R8C",'Mapa final'!$O$54),"")</f>
        <v/>
      </c>
      <c r="M33" s="55" t="str">
        <f>IF(AND('Mapa final'!$Y$55="Media",'Mapa final'!$AA$55="Leve"),CONCATENATE("R8C",'Mapa final'!$O$55),"")</f>
        <v/>
      </c>
      <c r="N33" s="55" t="str">
        <f>IF(AND('Mapa final'!$Y$56="Media",'Mapa final'!$AA$56="Leve"),CONCATENATE("R8C",'Mapa final'!$O$56),"")</f>
        <v/>
      </c>
      <c r="O33" s="56" t="str">
        <f>IF(AND('Mapa final'!$Y$57="Media",'Mapa final'!$AA$57="Leve"),CONCATENATE("R8C",'Mapa final'!$O$57),"")</f>
        <v/>
      </c>
      <c r="P33" s="54" t="str">
        <f>IF(AND('Mapa final'!$Y$52="Media",'Mapa final'!$AA$52="Menor"),CONCATENATE("R8C",'Mapa final'!$O$52),"")</f>
        <v/>
      </c>
      <c r="Q33" s="55" t="str">
        <f>IF(AND('Mapa final'!$Y$53="Media",'Mapa final'!$AA$53="Menor"),CONCATENATE("R8C",'Mapa final'!$O$53),"")</f>
        <v/>
      </c>
      <c r="R33" s="55" t="str">
        <f>IF(AND('Mapa final'!$Y$54="Media",'Mapa final'!$AA$54="Menor"),CONCATENATE("R8C",'Mapa final'!$O$54),"")</f>
        <v/>
      </c>
      <c r="S33" s="55" t="str">
        <f>IF(AND('Mapa final'!$Y$55="Media",'Mapa final'!$AA$55="Menor"),CONCATENATE("R8C",'Mapa final'!$O$55),"")</f>
        <v/>
      </c>
      <c r="T33" s="55" t="str">
        <f>IF(AND('Mapa final'!$Y$56="Media",'Mapa final'!$AA$56="Menor"),CONCATENATE("R8C",'Mapa final'!$O$56),"")</f>
        <v/>
      </c>
      <c r="U33" s="56" t="str">
        <f>IF(AND('Mapa final'!$Y$57="Media",'Mapa final'!$AA$57="Menor"),CONCATENATE("R8C",'Mapa final'!$O$57),"")</f>
        <v/>
      </c>
      <c r="V33" s="54" t="str">
        <f>IF(AND('Mapa final'!$Y$52="Media",'Mapa final'!$AA$52="Moderado"),CONCATENATE("R8C",'Mapa final'!$O$52),"")</f>
        <v/>
      </c>
      <c r="W33" s="55" t="str">
        <f>IF(AND('Mapa final'!$Y$53="Media",'Mapa final'!$AA$53="Moderado"),CONCATENATE("R8C",'Mapa final'!$O$53),"")</f>
        <v/>
      </c>
      <c r="X33" s="55" t="str">
        <f>IF(AND('Mapa final'!$Y$54="Media",'Mapa final'!$AA$54="Moderado"),CONCATENATE("R8C",'Mapa final'!$O$54),"")</f>
        <v/>
      </c>
      <c r="Y33" s="55" t="str">
        <f>IF(AND('Mapa final'!$Y$55="Media",'Mapa final'!$AA$55="Moderado"),CONCATENATE("R8C",'Mapa final'!$O$55),"")</f>
        <v/>
      </c>
      <c r="Z33" s="55" t="str">
        <f>IF(AND('Mapa final'!$Y$56="Media",'Mapa final'!$AA$56="Moderado"),CONCATENATE("R8C",'Mapa final'!$O$56),"")</f>
        <v/>
      </c>
      <c r="AA33" s="56" t="str">
        <f>IF(AND('Mapa final'!$Y$57="Media",'Mapa final'!$AA$57="Moderado"),CONCATENATE("R8C",'Mapa final'!$O$57),"")</f>
        <v/>
      </c>
      <c r="AB33" s="38" t="str">
        <f>IF(AND('Mapa final'!$Y$52="Media",'Mapa final'!$AA$52="Mayor"),CONCATENATE("R8C",'Mapa final'!$O$52),"")</f>
        <v/>
      </c>
      <c r="AC33" s="39" t="str">
        <f>IF(AND('Mapa final'!$Y$53="Media",'Mapa final'!$AA$53="Mayor"),CONCATENATE("R8C",'Mapa final'!$O$53),"")</f>
        <v/>
      </c>
      <c r="AD33" s="44" t="str">
        <f>IF(AND('Mapa final'!$Y$54="Media",'Mapa final'!$AA$54="Mayor"),CONCATENATE("R8C",'Mapa final'!$O$54),"")</f>
        <v/>
      </c>
      <c r="AE33" s="44" t="str">
        <f>IF(AND('Mapa final'!$Y$55="Media",'Mapa final'!$AA$55="Mayor"),CONCATENATE("R8C",'Mapa final'!$O$55),"")</f>
        <v/>
      </c>
      <c r="AF33" s="44" t="str">
        <f>IF(AND('Mapa final'!$Y$56="Media",'Mapa final'!$AA$56="Mayor"),CONCATENATE("R8C",'Mapa final'!$O$56),"")</f>
        <v/>
      </c>
      <c r="AG33" s="40" t="str">
        <f>IF(AND('Mapa final'!$Y$57="Media",'Mapa final'!$AA$57="Mayor"),CONCATENATE("R8C",'Mapa final'!$O$57),"")</f>
        <v/>
      </c>
      <c r="AH33" s="41" t="str">
        <f>IF(AND('Mapa final'!$Y$52="Media",'Mapa final'!$AA$52="Catastrófico"),CONCATENATE("R8C",'Mapa final'!$O$52),"")</f>
        <v/>
      </c>
      <c r="AI33" s="42" t="str">
        <f>IF(AND('Mapa final'!$Y$53="Media",'Mapa final'!$AA$53="Catastrófico"),CONCATENATE("R8C",'Mapa final'!$O$53),"")</f>
        <v/>
      </c>
      <c r="AJ33" s="42" t="str">
        <f>IF(AND('Mapa final'!$Y$54="Media",'Mapa final'!$AA$54="Catastrófico"),CONCATENATE("R8C",'Mapa final'!$O$54),"")</f>
        <v/>
      </c>
      <c r="AK33" s="42" t="str">
        <f>IF(AND('Mapa final'!$Y$55="Media",'Mapa final'!$AA$55="Catastrófico"),CONCATENATE("R8C",'Mapa final'!$O$55),"")</f>
        <v/>
      </c>
      <c r="AL33" s="42" t="str">
        <f>IF(AND('Mapa final'!$Y$56="Media",'Mapa final'!$AA$56="Catastrófico"),CONCATENATE("R8C",'Mapa final'!$O$56),"")</f>
        <v/>
      </c>
      <c r="AM33" s="43" t="str">
        <f>IF(AND('Mapa final'!$Y$57="Media",'Mapa final'!$AA$57="Catastrófico"),CONCATENATE("R8C",'Mapa final'!$O$57),"")</f>
        <v/>
      </c>
      <c r="AN33" s="70"/>
      <c r="AO33" s="729"/>
      <c r="AP33" s="730"/>
      <c r="AQ33" s="730"/>
      <c r="AR33" s="730"/>
      <c r="AS33" s="730"/>
      <c r="AT33" s="731"/>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row>
    <row r="34" spans="1:80" ht="15" customHeight="1" x14ac:dyDescent="0.35">
      <c r="A34" s="70"/>
      <c r="B34" s="647"/>
      <c r="C34" s="647"/>
      <c r="D34" s="648"/>
      <c r="E34" s="688"/>
      <c r="F34" s="689"/>
      <c r="G34" s="689"/>
      <c r="H34" s="689"/>
      <c r="I34" s="690"/>
      <c r="J34" s="54" t="str">
        <f>IF(AND('Mapa final'!$Y$58="Media",'Mapa final'!$AA$58="Leve"),CONCATENATE("R9C",'Mapa final'!$O$58),"")</f>
        <v/>
      </c>
      <c r="K34" s="55" t="str">
        <f>IF(AND('Mapa final'!$Y$59="Media",'Mapa final'!$AA$59="Leve"),CONCATENATE("R9C",'Mapa final'!$O$59),"")</f>
        <v/>
      </c>
      <c r="L34" s="55" t="str">
        <f>IF(AND('Mapa final'!$Y$60="Media",'Mapa final'!$AA$60="Leve"),CONCATENATE("R9C",'Mapa final'!$O$60),"")</f>
        <v/>
      </c>
      <c r="M34" s="55" t="str">
        <f>IF(AND('Mapa final'!$Y$61="Media",'Mapa final'!$AA$61="Leve"),CONCATENATE("R9C",'Mapa final'!$O$61),"")</f>
        <v/>
      </c>
      <c r="N34" s="55" t="str">
        <f>IF(AND('Mapa final'!$Y$62="Media",'Mapa final'!$AA$62="Leve"),CONCATENATE("R9C",'Mapa final'!$O$62),"")</f>
        <v/>
      </c>
      <c r="O34" s="56" t="str">
        <f>IF(AND('Mapa final'!$Y$63="Media",'Mapa final'!$AA$63="Leve"),CONCATENATE("R9C",'Mapa final'!$O$63),"")</f>
        <v/>
      </c>
      <c r="P34" s="54" t="str">
        <f>IF(AND('Mapa final'!$Y$58="Media",'Mapa final'!$AA$58="Menor"),CONCATENATE("R9C",'Mapa final'!$O$58),"")</f>
        <v/>
      </c>
      <c r="Q34" s="55" t="str">
        <f>IF(AND('Mapa final'!$Y$59="Media",'Mapa final'!$AA$59="Menor"),CONCATENATE("R9C",'Mapa final'!$O$59),"")</f>
        <v/>
      </c>
      <c r="R34" s="55" t="str">
        <f>IF(AND('Mapa final'!$Y$60="Media",'Mapa final'!$AA$60="Menor"),CONCATENATE("R9C",'Mapa final'!$O$60),"")</f>
        <v/>
      </c>
      <c r="S34" s="55" t="str">
        <f>IF(AND('Mapa final'!$Y$61="Media",'Mapa final'!$AA$61="Menor"),CONCATENATE("R9C",'Mapa final'!$O$61),"")</f>
        <v/>
      </c>
      <c r="T34" s="55" t="str">
        <f>IF(AND('Mapa final'!$Y$62="Media",'Mapa final'!$AA$62="Menor"),CONCATENATE("R9C",'Mapa final'!$O$62),"")</f>
        <v/>
      </c>
      <c r="U34" s="56" t="str">
        <f>IF(AND('Mapa final'!$Y$63="Media",'Mapa final'!$AA$63="Menor"),CONCATENATE("R9C",'Mapa final'!$O$63),"")</f>
        <v/>
      </c>
      <c r="V34" s="54" t="str">
        <f>IF(AND('Mapa final'!$Y$58="Media",'Mapa final'!$AA$58="Moderado"),CONCATENATE("R9C",'Mapa final'!$O$58),"")</f>
        <v/>
      </c>
      <c r="W34" s="55" t="str">
        <f>IF(AND('Mapa final'!$Y$59="Media",'Mapa final'!$AA$59="Moderado"),CONCATENATE("R9C",'Mapa final'!$O$59),"")</f>
        <v/>
      </c>
      <c r="X34" s="55" t="str">
        <f>IF(AND('Mapa final'!$Y$60="Media",'Mapa final'!$AA$60="Moderado"),CONCATENATE("R9C",'Mapa final'!$O$60),"")</f>
        <v/>
      </c>
      <c r="Y34" s="55" t="str">
        <f>IF(AND('Mapa final'!$Y$61="Media",'Mapa final'!$AA$61="Moderado"),CONCATENATE("R9C",'Mapa final'!$O$61),"")</f>
        <v/>
      </c>
      <c r="Z34" s="55" t="str">
        <f>IF(AND('Mapa final'!$Y$62="Media",'Mapa final'!$AA$62="Moderado"),CONCATENATE("R9C",'Mapa final'!$O$62),"")</f>
        <v/>
      </c>
      <c r="AA34" s="56" t="str">
        <f>IF(AND('Mapa final'!$Y$63="Media",'Mapa final'!$AA$63="Moderado"),CONCATENATE("R9C",'Mapa final'!$O$63),"")</f>
        <v/>
      </c>
      <c r="AB34" s="38" t="str">
        <f>IF(AND('Mapa final'!$Y$58="Media",'Mapa final'!$AA$58="Mayor"),CONCATENATE("R9C",'Mapa final'!$O$58),"")</f>
        <v/>
      </c>
      <c r="AC34" s="39" t="str">
        <f>IF(AND('Mapa final'!$Y$59="Media",'Mapa final'!$AA$59="Mayor"),CONCATENATE("R9C",'Mapa final'!$O$59),"")</f>
        <v/>
      </c>
      <c r="AD34" s="44" t="str">
        <f>IF(AND('Mapa final'!$Y$60="Media",'Mapa final'!$AA$60="Mayor"),CONCATENATE("R9C",'Mapa final'!$O$60),"")</f>
        <v/>
      </c>
      <c r="AE34" s="44" t="str">
        <f>IF(AND('Mapa final'!$Y$61="Media",'Mapa final'!$AA$61="Mayor"),CONCATENATE("R9C",'Mapa final'!$O$61),"")</f>
        <v/>
      </c>
      <c r="AF34" s="44" t="str">
        <f>IF(AND('Mapa final'!$Y$62="Media",'Mapa final'!$AA$62="Mayor"),CONCATENATE("R9C",'Mapa final'!$O$62),"")</f>
        <v/>
      </c>
      <c r="AG34" s="40" t="str">
        <f>IF(AND('Mapa final'!$Y$63="Media",'Mapa final'!$AA$63="Mayor"),CONCATENATE("R9C",'Mapa final'!$O$63),"")</f>
        <v/>
      </c>
      <c r="AH34" s="41" t="str">
        <f>IF(AND('Mapa final'!$Y$58="Media",'Mapa final'!$AA$58="Catastrófico"),CONCATENATE("R9C",'Mapa final'!$O$58),"")</f>
        <v/>
      </c>
      <c r="AI34" s="42" t="str">
        <f>IF(AND('Mapa final'!$Y$59="Media",'Mapa final'!$AA$59="Catastrófico"),CONCATENATE("R9C",'Mapa final'!$O$59),"")</f>
        <v/>
      </c>
      <c r="AJ34" s="42" t="str">
        <f>IF(AND('Mapa final'!$Y$60="Media",'Mapa final'!$AA$60="Catastrófico"),CONCATENATE("R9C",'Mapa final'!$O$60),"")</f>
        <v/>
      </c>
      <c r="AK34" s="42" t="str">
        <f>IF(AND('Mapa final'!$Y$61="Media",'Mapa final'!$AA$61="Catastrófico"),CONCATENATE("R9C",'Mapa final'!$O$61),"")</f>
        <v/>
      </c>
      <c r="AL34" s="42" t="str">
        <f>IF(AND('Mapa final'!$Y$62="Media",'Mapa final'!$AA$62="Catastrófico"),CONCATENATE("R9C",'Mapa final'!$O$62),"")</f>
        <v/>
      </c>
      <c r="AM34" s="43" t="str">
        <f>IF(AND('Mapa final'!$Y$63="Media",'Mapa final'!$AA$63="Catastrófico"),CONCATENATE("R9C",'Mapa final'!$O$63),"")</f>
        <v/>
      </c>
      <c r="AN34" s="70"/>
      <c r="AO34" s="729"/>
      <c r="AP34" s="730"/>
      <c r="AQ34" s="730"/>
      <c r="AR34" s="730"/>
      <c r="AS34" s="730"/>
      <c r="AT34" s="731"/>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row>
    <row r="35" spans="1:80" ht="15.75" customHeight="1" thickBot="1" x14ac:dyDescent="0.4">
      <c r="A35" s="70"/>
      <c r="B35" s="647"/>
      <c r="C35" s="647"/>
      <c r="D35" s="648"/>
      <c r="E35" s="691"/>
      <c r="F35" s="692"/>
      <c r="G35" s="692"/>
      <c r="H35" s="692"/>
      <c r="I35" s="693"/>
      <c r="J35" s="54" t="str">
        <f>IF(AND('Mapa final'!$Y$64="Media",'Mapa final'!$AA$64="Leve"),CONCATENATE("R10C",'Mapa final'!$O$64),"")</f>
        <v/>
      </c>
      <c r="K35" s="55" t="str">
        <f>IF(AND('Mapa final'!$Y$65="Media",'Mapa final'!$AA$65="Leve"),CONCATENATE("R10C",'Mapa final'!$O$65),"")</f>
        <v/>
      </c>
      <c r="L35" s="55" t="str">
        <f>IF(AND('Mapa final'!$Y$66="Media",'Mapa final'!$AA$66="Leve"),CONCATENATE("R10C",'Mapa final'!$O$66),"")</f>
        <v/>
      </c>
      <c r="M35" s="55" t="str">
        <f>IF(AND('Mapa final'!$Y$67="Media",'Mapa final'!$AA$67="Leve"),CONCATENATE("R10C",'Mapa final'!$O$67),"")</f>
        <v/>
      </c>
      <c r="N35" s="55" t="str">
        <f>IF(AND('Mapa final'!$Y$68="Media",'Mapa final'!$AA$68="Leve"),CONCATENATE("R10C",'Mapa final'!$O$68),"")</f>
        <v/>
      </c>
      <c r="O35" s="56" t="str">
        <f>IF(AND('Mapa final'!$Y$69="Media",'Mapa final'!$AA$69="Leve"),CONCATENATE("R10C",'Mapa final'!$O$69),"")</f>
        <v/>
      </c>
      <c r="P35" s="54" t="str">
        <f>IF(AND('Mapa final'!$Y$64="Media",'Mapa final'!$AA$64="Menor"),CONCATENATE("R10C",'Mapa final'!$O$64),"")</f>
        <v/>
      </c>
      <c r="Q35" s="55" t="str">
        <f>IF(AND('Mapa final'!$Y$65="Media",'Mapa final'!$AA$65="Menor"),CONCATENATE("R10C",'Mapa final'!$O$65),"")</f>
        <v/>
      </c>
      <c r="R35" s="55" t="str">
        <f>IF(AND('Mapa final'!$Y$66="Media",'Mapa final'!$AA$66="Menor"),CONCATENATE("R10C",'Mapa final'!$O$66),"")</f>
        <v/>
      </c>
      <c r="S35" s="55" t="str">
        <f>IF(AND('Mapa final'!$Y$67="Media",'Mapa final'!$AA$67="Menor"),CONCATENATE("R10C",'Mapa final'!$O$67),"")</f>
        <v/>
      </c>
      <c r="T35" s="55" t="str">
        <f>IF(AND('Mapa final'!$Y$68="Media",'Mapa final'!$AA$68="Menor"),CONCATENATE("R10C",'Mapa final'!$O$68),"")</f>
        <v/>
      </c>
      <c r="U35" s="56" t="str">
        <f>IF(AND('Mapa final'!$Y$69="Media",'Mapa final'!$AA$69="Menor"),CONCATENATE("R10C",'Mapa final'!$O$69),"")</f>
        <v/>
      </c>
      <c r="V35" s="54" t="str">
        <f>IF(AND('Mapa final'!$Y$64="Media",'Mapa final'!$AA$64="Moderado"),CONCATENATE("R10C",'Mapa final'!$O$64),"")</f>
        <v/>
      </c>
      <c r="W35" s="55" t="str">
        <f>IF(AND('Mapa final'!$Y$65="Media",'Mapa final'!$AA$65="Moderado"),CONCATENATE("R10C",'Mapa final'!$O$65),"")</f>
        <v/>
      </c>
      <c r="X35" s="55" t="str">
        <f>IF(AND('Mapa final'!$Y$66="Media",'Mapa final'!$AA$66="Moderado"),CONCATENATE("R10C",'Mapa final'!$O$66),"")</f>
        <v/>
      </c>
      <c r="Y35" s="55" t="str">
        <f>IF(AND('Mapa final'!$Y$67="Media",'Mapa final'!$AA$67="Moderado"),CONCATENATE("R10C",'Mapa final'!$O$67),"")</f>
        <v/>
      </c>
      <c r="Z35" s="55" t="str">
        <f>IF(AND('Mapa final'!$Y$68="Media",'Mapa final'!$AA$68="Moderado"),CONCATENATE("R10C",'Mapa final'!$O$68),"")</f>
        <v/>
      </c>
      <c r="AA35" s="56" t="str">
        <f>IF(AND('Mapa final'!$Y$69="Media",'Mapa final'!$AA$69="Moderado"),CONCATENATE("R10C",'Mapa final'!$O$69),"")</f>
        <v/>
      </c>
      <c r="AB35" s="45" t="str">
        <f>IF(AND('Mapa final'!$Y$64="Media",'Mapa final'!$AA$64="Mayor"),CONCATENATE("R10C",'Mapa final'!$O$64),"")</f>
        <v/>
      </c>
      <c r="AC35" s="46" t="str">
        <f>IF(AND('Mapa final'!$Y$65="Media",'Mapa final'!$AA$65="Mayor"),CONCATENATE("R10C",'Mapa final'!$O$65),"")</f>
        <v/>
      </c>
      <c r="AD35" s="46" t="str">
        <f>IF(AND('Mapa final'!$Y$66="Media",'Mapa final'!$AA$66="Mayor"),CONCATENATE("R10C",'Mapa final'!$O$66),"")</f>
        <v/>
      </c>
      <c r="AE35" s="46" t="str">
        <f>IF(AND('Mapa final'!$Y$67="Media",'Mapa final'!$AA$67="Mayor"),CONCATENATE("R10C",'Mapa final'!$O$67),"")</f>
        <v/>
      </c>
      <c r="AF35" s="46" t="str">
        <f>IF(AND('Mapa final'!$Y$68="Media",'Mapa final'!$AA$68="Mayor"),CONCATENATE("R10C",'Mapa final'!$O$68),"")</f>
        <v/>
      </c>
      <c r="AG35" s="47" t="str">
        <f>IF(AND('Mapa final'!$Y$69="Media",'Mapa final'!$AA$69="Mayor"),CONCATENATE("R10C",'Mapa final'!$O$69),"")</f>
        <v/>
      </c>
      <c r="AH35" s="48" t="str">
        <f>IF(AND('Mapa final'!$Y$64="Media",'Mapa final'!$AA$64="Catastrófico"),CONCATENATE("R10C",'Mapa final'!$O$64),"")</f>
        <v/>
      </c>
      <c r="AI35" s="49" t="str">
        <f>IF(AND('Mapa final'!$Y$65="Media",'Mapa final'!$AA$65="Catastrófico"),CONCATENATE("R10C",'Mapa final'!$O$65),"")</f>
        <v/>
      </c>
      <c r="AJ35" s="49" t="str">
        <f>IF(AND('Mapa final'!$Y$66="Media",'Mapa final'!$AA$66="Catastrófico"),CONCATENATE("R10C",'Mapa final'!$O$66),"")</f>
        <v/>
      </c>
      <c r="AK35" s="49" t="str">
        <f>IF(AND('Mapa final'!$Y$67="Media",'Mapa final'!$AA$67="Catastrófico"),CONCATENATE("R10C",'Mapa final'!$O$67),"")</f>
        <v/>
      </c>
      <c r="AL35" s="49" t="str">
        <f>IF(AND('Mapa final'!$Y$68="Media",'Mapa final'!$AA$68="Catastrófico"),CONCATENATE("R10C",'Mapa final'!$O$68),"")</f>
        <v/>
      </c>
      <c r="AM35" s="50" t="str">
        <f>IF(AND('Mapa final'!$Y$69="Media",'Mapa final'!$AA$69="Catastrófico"),CONCATENATE("R10C",'Mapa final'!$O$69),"")</f>
        <v/>
      </c>
      <c r="AN35" s="70"/>
      <c r="AO35" s="732"/>
      <c r="AP35" s="733"/>
      <c r="AQ35" s="733"/>
      <c r="AR35" s="733"/>
      <c r="AS35" s="733"/>
      <c r="AT35" s="734"/>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row>
    <row r="36" spans="1:80" ht="35" customHeight="1" x14ac:dyDescent="0.35">
      <c r="A36" s="70"/>
      <c r="B36" s="647"/>
      <c r="C36" s="647"/>
      <c r="D36" s="648"/>
      <c r="E36" s="685" t="s">
        <v>111</v>
      </c>
      <c r="F36" s="686"/>
      <c r="G36" s="686"/>
      <c r="H36" s="686"/>
      <c r="I36" s="686"/>
      <c r="J36" s="60" t="str">
        <f>IF(AND('Mapa final'!$Y$10="Baja",'Mapa final'!$AA$10="Leve"),CONCATENATE("R1C",'Mapa final'!$O$10),"")</f>
        <v/>
      </c>
      <c r="K36" s="61" t="str">
        <f ca="1">IF(AND('Mapa final'!$Y$11="Baja",'Mapa final'!$AA$11="Leve"),CONCATENATE("R1C",'Mapa final'!$O$11),"")</f>
        <v/>
      </c>
      <c r="L36" s="61" t="str">
        <f>IF(AND('Mapa final'!$Y$12="Baja",'Mapa final'!$AA$12="Leve"),CONCATENATE("R1C",'Mapa final'!$O$12),"")</f>
        <v/>
      </c>
      <c r="M36" s="61" t="str">
        <f>IF(AND('Mapa final'!$Y$13="Baja",'Mapa final'!$AA$13="Leve"),CONCATENATE("R1C",'Mapa final'!$O$13),"")</f>
        <v/>
      </c>
      <c r="N36" s="61" t="str">
        <f>IF(AND('Mapa final'!$Y$14="Baja",'Mapa final'!$AA$14="Leve"),CONCATENATE("R1C",'Mapa final'!$O$14),"")</f>
        <v/>
      </c>
      <c r="O36" s="62" t="str">
        <f>IF(AND('Mapa final'!$Y$15="Baja",'Mapa final'!$AA$15="Leve"),CONCATENATE("R1C",'Mapa final'!$O$15),"")</f>
        <v/>
      </c>
      <c r="P36" s="51" t="str">
        <f>IF(AND('Mapa final'!$Y$10="Baja",'Mapa final'!$AA$10="Menor"),CONCATENATE("R1C",'Mapa final'!$O$10),"")</f>
        <v/>
      </c>
      <c r="Q36" s="52" t="str">
        <f ca="1">IF(AND('Mapa final'!$Y$11="Baja",'Mapa final'!$AA$11="Menor"),CONCATENATE("R1C",'Mapa final'!$O$11),"")</f>
        <v/>
      </c>
      <c r="R36" s="52" t="str">
        <f>IF(AND('Mapa final'!$Y$12="Baja",'Mapa final'!$AA$12="Menor"),CONCATENATE("R1C",'Mapa final'!$O$12),"")</f>
        <v/>
      </c>
      <c r="S36" s="52" t="str">
        <f>IF(AND('Mapa final'!$Y$13="Baja",'Mapa final'!$AA$13="Menor"),CONCATENATE("R1C",'Mapa final'!$O$13),"")</f>
        <v/>
      </c>
      <c r="T36" s="52" t="str">
        <f>IF(AND('Mapa final'!$Y$14="Baja",'Mapa final'!$AA$14="Menor"),CONCATENATE("R1C",'Mapa final'!$O$14),"")</f>
        <v/>
      </c>
      <c r="U36" s="53" t="str">
        <f>IF(AND('Mapa final'!$Y$15="Baja",'Mapa final'!$AA$15="Menor"),CONCATENATE("R1C",'Mapa final'!$O$15),"")</f>
        <v/>
      </c>
      <c r="V36" s="51" t="str">
        <f>IF(AND('Mapa final'!$Y$10="Baja",'Mapa final'!$AA$10="Moderado"),CONCATENATE("R1C",'Mapa final'!$O$10),"")</f>
        <v/>
      </c>
      <c r="W36" s="52" t="str">
        <f ca="1">IF(AND('Mapa final'!$Y$11="Baja",'Mapa final'!$AA$11="Moderado"),CONCATENATE("R1C",'Mapa final'!$O$11),"")</f>
        <v/>
      </c>
      <c r="X36" s="52" t="str">
        <f>IF(AND('Mapa final'!$Y$12="Baja",'Mapa final'!$AA$12="Moderado"),CONCATENATE("R1C",'Mapa final'!$O$12),"")</f>
        <v/>
      </c>
      <c r="Y36" s="52" t="str">
        <f>IF(AND('Mapa final'!$Y$13="Baja",'Mapa final'!$AA$13="Moderado"),CONCATENATE("R1C",'Mapa final'!$O$13),"")</f>
        <v/>
      </c>
      <c r="Z36" s="52" t="str">
        <f>IF(AND('Mapa final'!$Y$14="Baja",'Mapa final'!$AA$14="Moderado"),CONCATENATE("R1C",'Mapa final'!$O$14),"")</f>
        <v/>
      </c>
      <c r="AA36" s="53" t="str">
        <f>IF(AND('Mapa final'!$Y$15="Baja",'Mapa final'!$AA$15="Moderado"),CONCATENATE("R1C",'Mapa final'!$O$15),"")</f>
        <v/>
      </c>
      <c r="AB36" s="269" t="str">
        <f>IF(AND('Mapa final'!$Y$10="Baja",'Mapa final'!$AA$10="Mayor"),CONCATENATE("R1C",'Mapa final'!$O$10),"")</f>
        <v>R1C1</v>
      </c>
      <c r="AC36" s="33" t="str">
        <f ca="1">IF(AND('Mapa final'!$Y$11="Baja",'Mapa final'!$AA$11="Mayor"),CONCATENATE("R1C",'Mapa final'!$O$11),"")</f>
        <v/>
      </c>
      <c r="AD36" s="33" t="str">
        <f>IF(AND('Mapa final'!$Y$12="Baja",'Mapa final'!$AA$12="Mayor"),CONCATENATE("R1C",'Mapa final'!$O$12),"")</f>
        <v/>
      </c>
      <c r="AE36" s="33" t="str">
        <f>IF(AND('Mapa final'!$Y$13="Baja",'Mapa final'!$AA$13="Mayor"),CONCATENATE("R1C",'Mapa final'!$O$13),"")</f>
        <v/>
      </c>
      <c r="AF36" s="33" t="str">
        <f>IF(AND('Mapa final'!$Y$14="Baja",'Mapa final'!$AA$14="Mayor"),CONCATENATE("R1C",'Mapa final'!$O$14),"")</f>
        <v/>
      </c>
      <c r="AG36" s="34" t="str">
        <f>IF(AND('Mapa final'!$Y$15="Baja",'Mapa final'!$AA$15="Mayor"),CONCATENATE("R1C",'Mapa final'!$O$15),"")</f>
        <v/>
      </c>
      <c r="AH36" s="35" t="str">
        <f>IF(AND('Mapa final'!$Y$10="Baja",'Mapa final'!$AA$10="Catastrófico"),CONCATENATE("R1C",'Mapa final'!$O$10),"")</f>
        <v/>
      </c>
      <c r="AI36" s="36" t="str">
        <f ca="1">IF(AND('Mapa final'!$Y$11="Baja",'Mapa final'!$AA$11="Catastrófico"),CONCATENATE("R1C",'Mapa final'!$O$11),"")</f>
        <v/>
      </c>
      <c r="AJ36" s="36" t="str">
        <f>IF(AND('Mapa final'!$Y$12="Baja",'Mapa final'!$AA$12="Catastrófico"),CONCATENATE("R1C",'Mapa final'!$O$12),"")</f>
        <v/>
      </c>
      <c r="AK36" s="36" t="str">
        <f>IF(AND('Mapa final'!$Y$13="Baja",'Mapa final'!$AA$13="Catastrófico"),CONCATENATE("R1C",'Mapa final'!$O$13),"")</f>
        <v/>
      </c>
      <c r="AL36" s="36" t="str">
        <f>IF(AND('Mapa final'!$Y$14="Baja",'Mapa final'!$AA$14="Catastrófico"),CONCATENATE("R1C",'Mapa final'!$O$14),"")</f>
        <v/>
      </c>
      <c r="AM36" s="37" t="str">
        <f>IF(AND('Mapa final'!$Y$15="Baja",'Mapa final'!$AA$15="Catastrófico"),CONCATENATE("R1C",'Mapa final'!$O$15),"")</f>
        <v/>
      </c>
      <c r="AN36" s="70"/>
      <c r="AO36" s="717" t="s">
        <v>79</v>
      </c>
      <c r="AP36" s="718"/>
      <c r="AQ36" s="718"/>
      <c r="AR36" s="718"/>
      <c r="AS36" s="718"/>
      <c r="AT36" s="719"/>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row>
    <row r="37" spans="1:80" ht="32" customHeight="1" x14ac:dyDescent="0.35">
      <c r="A37" s="70"/>
      <c r="B37" s="647"/>
      <c r="C37" s="647"/>
      <c r="D37" s="648"/>
      <c r="E37" s="704"/>
      <c r="F37" s="705"/>
      <c r="G37" s="705"/>
      <c r="H37" s="705"/>
      <c r="I37" s="705"/>
      <c r="J37" s="63" t="str">
        <f>IF(AND('Mapa final'!$Y$16="Baja",'Mapa final'!$AA$16="Leve"),CONCATENATE("R2C",'Mapa final'!$O$16),"")</f>
        <v/>
      </c>
      <c r="K37" s="64" t="str">
        <f>IF(AND('Mapa final'!$Y$17="Baja",'Mapa final'!$AA$17="Leve"),CONCATENATE("R2C",'Mapa final'!$O$17),"")</f>
        <v/>
      </c>
      <c r="L37" s="64" t="str">
        <f>IF(AND('Mapa final'!$Y$18="Baja",'Mapa final'!$AA$18="Leve"),CONCATENATE("R2C",'Mapa final'!$O$18),"")</f>
        <v/>
      </c>
      <c r="M37" s="64" t="str">
        <f>IF(AND('Mapa final'!$Y$19="Baja",'Mapa final'!$AA$19="Leve"),CONCATENATE("R2C",'Mapa final'!$O$19),"")</f>
        <v/>
      </c>
      <c r="N37" s="64" t="str">
        <f>IF(AND('Mapa final'!$Y$20="Baja",'Mapa final'!$AA$20="Leve"),CONCATENATE("R2C",'Mapa final'!$O$20),"")</f>
        <v/>
      </c>
      <c r="O37" s="65" t="str">
        <f>IF(AND('Mapa final'!$Y$21="Baja",'Mapa final'!$AA$21="Leve"),CONCATENATE("R2C",'Mapa final'!$O$21),"")</f>
        <v/>
      </c>
      <c r="P37" s="256" t="str">
        <f>IF(AND('Mapa final'!$Y$16="Baja",'Mapa final'!$AA$16="Menor"),CONCATENATE("R2C",'Mapa final'!$O$16),"")</f>
        <v/>
      </c>
      <c r="Q37" s="55" t="str">
        <f>IF(AND('Mapa final'!$Y$17="Baja",'Mapa final'!$AA$17="Menor"),CONCATENATE("R2C",'Mapa final'!$O$17),"")</f>
        <v/>
      </c>
      <c r="R37" s="55" t="str">
        <f>IF(AND('Mapa final'!$Y$18="Baja",'Mapa final'!$AA$18="Menor"),CONCATENATE("R2C",'Mapa final'!$O$18),"")</f>
        <v/>
      </c>
      <c r="S37" s="55" t="str">
        <f>IF(AND('Mapa final'!$Y$19="Baja",'Mapa final'!$AA$19="Menor"),CONCATENATE("R2C",'Mapa final'!$O$19),"")</f>
        <v/>
      </c>
      <c r="T37" s="55" t="str">
        <f>IF(AND('Mapa final'!$Y$20="Baja",'Mapa final'!$AA$20="Menor"),CONCATENATE("R2C",'Mapa final'!$O$20),"")</f>
        <v/>
      </c>
      <c r="U37" s="56" t="str">
        <f>IF(AND('Mapa final'!$Y$21="Baja",'Mapa final'!$AA$21="Menor"),CONCATENATE("R2C",'Mapa final'!$O$21),"")</f>
        <v/>
      </c>
      <c r="V37" s="54" t="str">
        <f>IF(AND('Mapa final'!$Y$16="Baja",'Mapa final'!$AA$16="Moderado"),CONCATENATE("R2C",'Mapa final'!$O$16),"")</f>
        <v/>
      </c>
      <c r="W37" s="55" t="str">
        <f>IF(AND('Mapa final'!$Y$17="Baja",'Mapa final'!$AA$17="Moderado"),CONCATENATE("R2C",'Mapa final'!$O$17),"")</f>
        <v/>
      </c>
      <c r="X37" s="55" t="str">
        <f>IF(AND('Mapa final'!$Y$18="Baja",'Mapa final'!$AA$18="Moderado"),CONCATENATE("R2C",'Mapa final'!$O$18),"")</f>
        <v/>
      </c>
      <c r="Y37" s="55" t="str">
        <f>IF(AND('Mapa final'!$Y$19="Baja",'Mapa final'!$AA$19="Moderado"),CONCATENATE("R2C",'Mapa final'!$O$19),"")</f>
        <v/>
      </c>
      <c r="Z37" s="55" t="str">
        <f>IF(AND('Mapa final'!$Y$20="Baja",'Mapa final'!$AA$20="Moderado"),CONCATENATE("R2C",'Mapa final'!$O$20),"")</f>
        <v/>
      </c>
      <c r="AA37" s="56" t="str">
        <f>IF(AND('Mapa final'!$Y$21="Baja",'Mapa final'!$AA$21="Moderado"),CONCATENATE("R2C",'Mapa final'!$O$21),"")</f>
        <v/>
      </c>
      <c r="AB37" s="38" t="str">
        <f>IF(AND('Mapa final'!$Y$16="Baja",'Mapa final'!$AA$16="Mayor"),CONCATENATE("R2C",'Mapa final'!$O$16),"")</f>
        <v/>
      </c>
      <c r="AC37" s="39" t="str">
        <f>IF(AND('Mapa final'!$Y$17="Baja",'Mapa final'!$AA$17="Mayor"),CONCATENATE("R2C",'Mapa final'!$O$17),"")</f>
        <v/>
      </c>
      <c r="AD37" s="39" t="str">
        <f>IF(AND('Mapa final'!$Y$18="Baja",'Mapa final'!$AA$18="Mayor"),CONCATENATE("R2C",'Mapa final'!$O$18),"")</f>
        <v/>
      </c>
      <c r="AE37" s="39" t="str">
        <f>IF(AND('Mapa final'!$Y$19="Baja",'Mapa final'!$AA$19="Mayor"),CONCATENATE("R2C",'Mapa final'!$O$19),"")</f>
        <v/>
      </c>
      <c r="AF37" s="39" t="str">
        <f>IF(AND('Mapa final'!$Y$20="Baja",'Mapa final'!$AA$20="Mayor"),CONCATENATE("R2C",'Mapa final'!$O$20),"")</f>
        <v/>
      </c>
      <c r="AG37" s="40" t="str">
        <f>IF(AND('Mapa final'!$Y$21="Baja",'Mapa final'!$AA$21="Mayor"),CONCATENATE("R2C",'Mapa final'!$O$21),"")</f>
        <v/>
      </c>
      <c r="AH37" s="41" t="str">
        <f>IF(AND('Mapa final'!$Y$16="Baja",'Mapa final'!$AA$16="Catastrófico"),CONCATENATE("R2C",'Mapa final'!$O$16),"")</f>
        <v/>
      </c>
      <c r="AI37" s="42" t="str">
        <f>IF(AND('Mapa final'!$Y$17="Baja",'Mapa final'!$AA$17="Catastrófico"),CONCATENATE("R2C",'Mapa final'!$O$17),"")</f>
        <v/>
      </c>
      <c r="AJ37" s="42" t="str">
        <f>IF(AND('Mapa final'!$Y$18="Baja",'Mapa final'!$AA$18="Catastrófico"),CONCATENATE("R2C",'Mapa final'!$O$18),"")</f>
        <v/>
      </c>
      <c r="AK37" s="42" t="str">
        <f>IF(AND('Mapa final'!$Y$19="Baja",'Mapa final'!$AA$19="Catastrófico"),CONCATENATE("R2C",'Mapa final'!$O$19),"")</f>
        <v/>
      </c>
      <c r="AL37" s="42" t="str">
        <f>IF(AND('Mapa final'!$Y$20="Baja",'Mapa final'!$AA$20="Catastrófico"),CONCATENATE("R2C",'Mapa final'!$O$20),"")</f>
        <v/>
      </c>
      <c r="AM37" s="43" t="str">
        <f>IF(AND('Mapa final'!$Y$21="Baja",'Mapa final'!$AA$21="Catastrófico"),CONCATENATE("R2C",'Mapa final'!$O$21),"")</f>
        <v/>
      </c>
      <c r="AN37" s="70"/>
      <c r="AO37" s="720"/>
      <c r="AP37" s="721"/>
      <c r="AQ37" s="721"/>
      <c r="AR37" s="721"/>
      <c r="AS37" s="721"/>
      <c r="AT37" s="722"/>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row>
    <row r="38" spans="1:80" ht="50" customHeight="1" x14ac:dyDescent="0.35">
      <c r="A38" s="70"/>
      <c r="B38" s="647"/>
      <c r="C38" s="647"/>
      <c r="D38" s="648"/>
      <c r="E38" s="688"/>
      <c r="F38" s="689"/>
      <c r="G38" s="689"/>
      <c r="H38" s="689"/>
      <c r="I38" s="705"/>
      <c r="J38" s="63" t="str">
        <f>IF(AND('Mapa final'!$Y$22="Baja",'Mapa final'!$AA$22="Leve"),CONCATENATE("R3C",'Mapa final'!$O$22),"")</f>
        <v/>
      </c>
      <c r="K38" s="64" t="str">
        <f>IF(AND('Mapa final'!$Y$23="Baja",'Mapa final'!$AA$23="Leve"),CONCATENATE("R3C",'Mapa final'!$O$23),"")</f>
        <v/>
      </c>
      <c r="L38" s="64" t="str">
        <f>IF(AND('Mapa final'!$Y$24="Baja",'Mapa final'!$AA$24="Leve"),CONCATENATE("R3C",'Mapa final'!$O$24),"")</f>
        <v/>
      </c>
      <c r="M38" s="64" t="str">
        <f>IF(AND('Mapa final'!$Y$25="Baja",'Mapa final'!$AA$25="Leve"),CONCATENATE("R3C",'Mapa final'!$O$25),"")</f>
        <v/>
      </c>
      <c r="N38" s="64" t="str">
        <f>IF(AND('Mapa final'!$Y$26="Baja",'Mapa final'!$AA$26="Leve"),CONCATENATE("R3C",'Mapa final'!$O$26),"")</f>
        <v/>
      </c>
      <c r="O38" s="65" t="str">
        <f>IF(AND('Mapa final'!$Y$27="Baja",'Mapa final'!$AA$27="Leve"),CONCATENATE("R3C",'Mapa final'!$O$27),"")</f>
        <v/>
      </c>
      <c r="P38" s="54" t="str">
        <f>IF(AND('Mapa final'!$Y$22="Baja",'Mapa final'!$AA$22="Menor"),CONCATENATE("R3C",'Mapa final'!$O$22),"")</f>
        <v/>
      </c>
      <c r="Q38" s="55" t="str">
        <f>IF(AND('Mapa final'!$Y$23="Baja",'Mapa final'!$AA$23="Menor"),CONCATENATE("R3C",'Mapa final'!$O$23),"")</f>
        <v/>
      </c>
      <c r="R38" s="55" t="str">
        <f>IF(AND('Mapa final'!$Y$24="Baja",'Mapa final'!$AA$24="Menor"),CONCATENATE("R3C",'Mapa final'!$O$24),"")</f>
        <v/>
      </c>
      <c r="S38" s="55" t="str">
        <f>IF(AND('Mapa final'!$Y$25="Baja",'Mapa final'!$AA$25="Menor"),CONCATENATE("R3C",'Mapa final'!$O$25),"")</f>
        <v/>
      </c>
      <c r="T38" s="55" t="str">
        <f>IF(AND('Mapa final'!$Y$26="Baja",'Mapa final'!$AA$26="Menor"),CONCATENATE("R3C",'Mapa final'!$O$26),"")</f>
        <v/>
      </c>
      <c r="U38" s="56" t="str">
        <f>IF(AND('Mapa final'!$Y$27="Baja",'Mapa final'!$AA$27="Menor"),CONCATENATE("R3C",'Mapa final'!$O$27),"")</f>
        <v/>
      </c>
      <c r="V38" s="268" t="str">
        <f>IF(AND('Mapa final'!$Y$22="Baja",'Mapa final'!$AA$22="Moderado"),CONCATENATE("R2C",'Mapa final'!$O$22),"")</f>
        <v>R2C1</v>
      </c>
      <c r="W38" s="55" t="str">
        <f>IF(AND('Mapa final'!$Y$23="Baja",'Mapa final'!$AA$23="Moderado"),CONCATENATE("R3C",'Mapa final'!$O$23),"")</f>
        <v/>
      </c>
      <c r="X38" s="55" t="str">
        <f>IF(AND('Mapa final'!$Y$24="Baja",'Mapa final'!$AA$24="Moderado"),CONCATENATE("R3C",'Mapa final'!$O$24),"")</f>
        <v/>
      </c>
      <c r="Y38" s="55" t="str">
        <f>IF(AND('Mapa final'!$Y$25="Baja",'Mapa final'!$AA$25="Moderado"),CONCATENATE("R3C",'Mapa final'!$O$25),"")</f>
        <v/>
      </c>
      <c r="Z38" s="55" t="str">
        <f>IF(AND('Mapa final'!$Y$26="Baja",'Mapa final'!$AA$26="Moderado"),CONCATENATE("R3C",'Mapa final'!$O$26),"")</f>
        <v/>
      </c>
      <c r="AA38" s="56" t="str">
        <f>IF(AND('Mapa final'!$Y$27="Baja",'Mapa final'!$AA$27="Moderado"),CONCATENATE("R3C",'Mapa final'!$O$27),"")</f>
        <v/>
      </c>
      <c r="AB38" s="38" t="str">
        <f>IF(AND('Mapa final'!$Y$22="Baja",'Mapa final'!$AA$22="Mayor"),CONCATENATE("R3C",'Mapa final'!$O$22),"")</f>
        <v/>
      </c>
      <c r="AC38" s="39" t="str">
        <f>IF(AND('Mapa final'!$Y$23="Baja",'Mapa final'!$AA$23="Mayor"),CONCATENATE("R3C",'Mapa final'!$O$23),"")</f>
        <v/>
      </c>
      <c r="AD38" s="39" t="str">
        <f>IF(AND('Mapa final'!$Y$24="Baja",'Mapa final'!$AA$24="Mayor"),CONCATENATE("R3C",'Mapa final'!$O$24),"")</f>
        <v/>
      </c>
      <c r="AE38" s="39" t="str">
        <f>IF(AND('Mapa final'!$Y$25="Baja",'Mapa final'!$AA$25="Mayor"),CONCATENATE("R3C",'Mapa final'!$O$25),"")</f>
        <v/>
      </c>
      <c r="AF38" s="39" t="str">
        <f>IF(AND('Mapa final'!$Y$26="Baja",'Mapa final'!$AA$26="Mayor"),CONCATENATE("R3C",'Mapa final'!$O$26),"")</f>
        <v/>
      </c>
      <c r="AG38" s="40" t="str">
        <f>IF(AND('Mapa final'!$Y$27="Baja",'Mapa final'!$AA$27="Mayor"),CONCATENATE("R3C",'Mapa final'!$O$27),"")</f>
        <v/>
      </c>
      <c r="AH38" s="41" t="str">
        <f>IF(AND('Mapa final'!$Y$22="Baja",'Mapa final'!$AA$22="Catastrófico"),CONCATENATE("R3C",'Mapa final'!$O$22),"")</f>
        <v/>
      </c>
      <c r="AI38" s="42" t="str">
        <f>IF(AND('Mapa final'!$Y$23="Baja",'Mapa final'!$AA$23="Catastrófico"),CONCATENATE("R3C",'Mapa final'!$O$23),"")</f>
        <v/>
      </c>
      <c r="AJ38" s="42" t="str">
        <f>IF(AND('Mapa final'!$Y$24="Baja",'Mapa final'!$AA$24="Catastrófico"),CONCATENATE("R3C",'Mapa final'!$O$24),"")</f>
        <v/>
      </c>
      <c r="AK38" s="42" t="str">
        <f>IF(AND('Mapa final'!$Y$25="Baja",'Mapa final'!$AA$25="Catastrófico"),CONCATENATE("R3C",'Mapa final'!$O$25),"")</f>
        <v/>
      </c>
      <c r="AL38" s="42" t="str">
        <f>IF(AND('Mapa final'!$Y$26="Baja",'Mapa final'!$AA$26="Catastrófico"),CONCATENATE("R3C",'Mapa final'!$O$26),"")</f>
        <v/>
      </c>
      <c r="AM38" s="43" t="str">
        <f>IF(AND('Mapa final'!$Y$27="Baja",'Mapa final'!$AA$27="Catastrófico"),CONCATENATE("R3C",'Mapa final'!$O$27),"")</f>
        <v/>
      </c>
      <c r="AN38" s="70"/>
      <c r="AO38" s="720"/>
      <c r="AP38" s="721"/>
      <c r="AQ38" s="721"/>
      <c r="AR38" s="721"/>
      <c r="AS38" s="721"/>
      <c r="AT38" s="722"/>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row>
    <row r="39" spans="1:80" ht="15" customHeight="1" x14ac:dyDescent="0.35">
      <c r="A39" s="70"/>
      <c r="B39" s="647"/>
      <c r="C39" s="647"/>
      <c r="D39" s="648"/>
      <c r="E39" s="688"/>
      <c r="F39" s="689"/>
      <c r="G39" s="689"/>
      <c r="H39" s="689"/>
      <c r="I39" s="705"/>
      <c r="J39" s="63" t="str">
        <f>IF(AND('Mapa final'!$Y$28="Baja",'Mapa final'!$AA$28="Leve"),CONCATENATE("R4C",'Mapa final'!$O$28),"")</f>
        <v/>
      </c>
      <c r="K39" s="64" t="str">
        <f>IF(AND('Mapa final'!$Y$29="Baja",'Mapa final'!$AA$29="Leve"),CONCATENATE("R4C",'Mapa final'!$O$29),"")</f>
        <v/>
      </c>
      <c r="L39" s="64" t="str">
        <f>IF(AND('Mapa final'!$Y$30="Baja",'Mapa final'!$AA$30="Leve"),CONCATENATE("R4C",'Mapa final'!$O$30),"")</f>
        <v/>
      </c>
      <c r="M39" s="64" t="str">
        <f>IF(AND('Mapa final'!$Y$31="Baja",'Mapa final'!$AA$31="Leve"),CONCATENATE("R4C",'Mapa final'!$O$31),"")</f>
        <v/>
      </c>
      <c r="N39" s="64" t="str">
        <f>IF(AND('Mapa final'!$Y$32="Baja",'Mapa final'!$AA$32="Leve"),CONCATENATE("R4C",'Mapa final'!$O$32),"")</f>
        <v/>
      </c>
      <c r="O39" s="65" t="str">
        <f>IF(AND('Mapa final'!$Y$33="Baja",'Mapa final'!$AA$33="Leve"),CONCATENATE("R4C",'Mapa final'!$O$33),"")</f>
        <v/>
      </c>
      <c r="P39" s="54" t="str">
        <f>IF(AND('Mapa final'!$Y$28="Baja",'Mapa final'!$AA$28="Menor"),CONCATENATE("R4C",'Mapa final'!$O$28),"")</f>
        <v/>
      </c>
      <c r="Q39" s="55" t="str">
        <f>IF(AND('Mapa final'!$Y$29="Baja",'Mapa final'!$AA$29="Menor"),CONCATENATE("R4C",'Mapa final'!$O$29),"")</f>
        <v/>
      </c>
      <c r="R39" s="55" t="str">
        <f>IF(AND('Mapa final'!$Y$30="Baja",'Mapa final'!$AA$30="Menor"),CONCATENATE("R4C",'Mapa final'!$O$30),"")</f>
        <v/>
      </c>
      <c r="S39" s="55" t="str">
        <f>IF(AND('Mapa final'!$Y$31="Baja",'Mapa final'!$AA$31="Menor"),CONCATENATE("R4C",'Mapa final'!$O$31),"")</f>
        <v/>
      </c>
      <c r="T39" s="55" t="str">
        <f>IF(AND('Mapa final'!$Y$32="Baja",'Mapa final'!$AA$32="Menor"),CONCATENATE("R4C",'Mapa final'!$O$32),"")</f>
        <v/>
      </c>
      <c r="U39" s="56" t="str">
        <f>IF(AND('Mapa final'!$Y$33="Baja",'Mapa final'!$AA$33="Menor"),CONCATENATE("R4C",'Mapa final'!$O$33),"")</f>
        <v/>
      </c>
      <c r="V39" s="54" t="str">
        <f>IF(AND('Mapa final'!$Y$28="Baja",'Mapa final'!$AA$28="Moderado"),CONCATENATE("R4C",'Mapa final'!$O$28),"")</f>
        <v/>
      </c>
      <c r="W39" s="55" t="str">
        <f>IF(AND('Mapa final'!$Y$29="Baja",'Mapa final'!$AA$29="Moderado"),CONCATENATE("R4C",'Mapa final'!$O$29),"")</f>
        <v/>
      </c>
      <c r="X39" s="55" t="str">
        <f>IF(AND('Mapa final'!$Y$30="Baja",'Mapa final'!$AA$30="Moderado"),CONCATENATE("R4C",'Mapa final'!$O$30),"")</f>
        <v/>
      </c>
      <c r="Y39" s="55" t="str">
        <f>IF(AND('Mapa final'!$Y$31="Baja",'Mapa final'!$AA$31="Moderado"),CONCATENATE("R4C",'Mapa final'!$O$31),"")</f>
        <v/>
      </c>
      <c r="Z39" s="55" t="str">
        <f>IF(AND('Mapa final'!$Y$32="Baja",'Mapa final'!$AA$32="Moderado"),CONCATENATE("R4C",'Mapa final'!$O$32),"")</f>
        <v/>
      </c>
      <c r="AA39" s="56" t="str">
        <f>IF(AND('Mapa final'!$Y$33="Baja",'Mapa final'!$AA$33="Moderado"),CONCATENATE("R4C",'Mapa final'!$O$33),"")</f>
        <v/>
      </c>
      <c r="AB39" s="38" t="str">
        <f>IF(AND('Mapa final'!$Y$28="Baja",'Mapa final'!$AA$28="Mayor"),CONCATENATE("R4C",'Mapa final'!$O$28),"")</f>
        <v/>
      </c>
      <c r="AC39" s="39" t="str">
        <f>IF(AND('Mapa final'!$Y$29="Baja",'Mapa final'!$AA$29="Mayor"),CONCATENATE("R4C",'Mapa final'!$O$29),"")</f>
        <v/>
      </c>
      <c r="AD39" s="39" t="str">
        <f>IF(AND('Mapa final'!$Y$30="Baja",'Mapa final'!$AA$30="Mayor"),CONCATENATE("R4C",'Mapa final'!$O$30),"")</f>
        <v/>
      </c>
      <c r="AE39" s="39" t="str">
        <f>IF(AND('Mapa final'!$Y$31="Baja",'Mapa final'!$AA$31="Mayor"),CONCATENATE("R4C",'Mapa final'!$O$31),"")</f>
        <v/>
      </c>
      <c r="AF39" s="39" t="str">
        <f>IF(AND('Mapa final'!$Y$32="Baja",'Mapa final'!$AA$32="Mayor"),CONCATENATE("R4C",'Mapa final'!$O$32),"")</f>
        <v/>
      </c>
      <c r="AG39" s="40" t="str">
        <f>IF(AND('Mapa final'!$Y$33="Baja",'Mapa final'!$AA$33="Mayor"),CONCATENATE("R4C",'Mapa final'!$O$33),"")</f>
        <v/>
      </c>
      <c r="AH39" s="41" t="str">
        <f>IF(AND('Mapa final'!$Y$28="Baja",'Mapa final'!$AA$28="Catastrófico"),CONCATENATE("R4C",'Mapa final'!$O$28),"")</f>
        <v/>
      </c>
      <c r="AI39" s="42" t="str">
        <f>IF(AND('Mapa final'!$Y$29="Baja",'Mapa final'!$AA$29="Catastrófico"),CONCATENATE("R4C",'Mapa final'!$O$29),"")</f>
        <v/>
      </c>
      <c r="AJ39" s="42" t="str">
        <f>IF(AND('Mapa final'!$Y$30="Baja",'Mapa final'!$AA$30="Catastrófico"),CONCATENATE("R4C",'Mapa final'!$O$30),"")</f>
        <v/>
      </c>
      <c r="AK39" s="42" t="str">
        <f>IF(AND('Mapa final'!$Y$31="Baja",'Mapa final'!$AA$31="Catastrófico"),CONCATENATE("R4C",'Mapa final'!$O$31),"")</f>
        <v/>
      </c>
      <c r="AL39" s="42" t="str">
        <f>IF(AND('Mapa final'!$Y$32="Baja",'Mapa final'!$AA$32="Catastrófico"),CONCATENATE("R4C",'Mapa final'!$O$32),"")</f>
        <v/>
      </c>
      <c r="AM39" s="43" t="str">
        <f>IF(AND('Mapa final'!$Y$33="Baja",'Mapa final'!$AA$33="Catastrófico"),CONCATENATE("R4C",'Mapa final'!$O$33),"")</f>
        <v/>
      </c>
      <c r="AN39" s="70"/>
      <c r="AO39" s="720"/>
      <c r="AP39" s="721"/>
      <c r="AQ39" s="721"/>
      <c r="AR39" s="721"/>
      <c r="AS39" s="721"/>
      <c r="AT39" s="722"/>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row>
    <row r="40" spans="1:80" ht="15" customHeight="1" x14ac:dyDescent="0.35">
      <c r="A40" s="70"/>
      <c r="B40" s="647"/>
      <c r="C40" s="647"/>
      <c r="D40" s="648"/>
      <c r="E40" s="688"/>
      <c r="F40" s="689"/>
      <c r="G40" s="689"/>
      <c r="H40" s="689"/>
      <c r="I40" s="705"/>
      <c r="J40" s="63" t="str">
        <f>IF(AND('Mapa final'!$Y$34="Baja",'Mapa final'!$AA$34="Leve"),CONCATENATE("R5C",'Mapa final'!$O$34),"")</f>
        <v/>
      </c>
      <c r="K40" s="64" t="str">
        <f>IF(AND('Mapa final'!$Y$35="Baja",'Mapa final'!$AA$35="Leve"),CONCATENATE("R5C",'Mapa final'!$O$35),"")</f>
        <v/>
      </c>
      <c r="L40" s="64" t="str">
        <f>IF(AND('Mapa final'!$Y$36="Baja",'Mapa final'!$AA$36="Leve"),CONCATENATE("R5C",'Mapa final'!$O$36),"")</f>
        <v/>
      </c>
      <c r="M40" s="64" t="str">
        <f>IF(AND('Mapa final'!$Y$37="Baja",'Mapa final'!$AA$37="Leve"),CONCATENATE("R5C",'Mapa final'!$O$37),"")</f>
        <v/>
      </c>
      <c r="N40" s="64" t="str">
        <f>IF(AND('Mapa final'!$Y$38="Baja",'Mapa final'!$AA$38="Leve"),CONCATENATE("R5C",'Mapa final'!$O$38),"")</f>
        <v/>
      </c>
      <c r="O40" s="65" t="str">
        <f>IF(AND('Mapa final'!$Y$39="Baja",'Mapa final'!$AA$39="Leve"),CONCATENATE("R5C",'Mapa final'!$O$39),"")</f>
        <v/>
      </c>
      <c r="P40" s="54" t="str">
        <f>IF(AND('Mapa final'!$Y$34="Baja",'Mapa final'!$AA$34="Menor"),CONCATENATE("R5C",'Mapa final'!$O$34),"")</f>
        <v/>
      </c>
      <c r="Q40" s="55" t="str">
        <f>IF(AND('Mapa final'!$Y$35="Baja",'Mapa final'!$AA$35="Menor"),CONCATENATE("R5C",'Mapa final'!$O$35),"")</f>
        <v/>
      </c>
      <c r="R40" s="55" t="str">
        <f>IF(AND('Mapa final'!$Y$36="Baja",'Mapa final'!$AA$36="Menor"),CONCATENATE("R5C",'Mapa final'!$O$36),"")</f>
        <v/>
      </c>
      <c r="S40" s="55" t="str">
        <f>IF(AND('Mapa final'!$Y$37="Baja",'Mapa final'!$AA$37="Menor"),CONCATENATE("R5C",'Mapa final'!$O$37),"")</f>
        <v/>
      </c>
      <c r="T40" s="55" t="str">
        <f>IF(AND('Mapa final'!$Y$38="Baja",'Mapa final'!$AA$38="Menor"),CONCATENATE("R5C",'Mapa final'!$O$38),"")</f>
        <v/>
      </c>
      <c r="U40" s="56" t="str">
        <f>IF(AND('Mapa final'!$Y$39="Baja",'Mapa final'!$AA$39="Menor"),CONCATENATE("R5C",'Mapa final'!$O$39),"")</f>
        <v/>
      </c>
      <c r="V40" s="54" t="str">
        <f>IF(AND('Mapa final'!$Y$34="Baja",'Mapa final'!$AA$34="Moderado"),CONCATENATE("R5C",'Mapa final'!$O$34),"")</f>
        <v/>
      </c>
      <c r="W40" s="55" t="str">
        <f>IF(AND('Mapa final'!$Y$35="Baja",'Mapa final'!$AA$35="Moderado"),CONCATENATE("R5C",'Mapa final'!$O$35),"")</f>
        <v/>
      </c>
      <c r="X40" s="55" t="str">
        <f>IF(AND('Mapa final'!$Y$36="Baja",'Mapa final'!$AA$36="Moderado"),CONCATENATE("R5C",'Mapa final'!$O$36),"")</f>
        <v/>
      </c>
      <c r="Y40" s="55" t="str">
        <f>IF(AND('Mapa final'!$Y$37="Baja",'Mapa final'!$AA$37="Moderado"),CONCATENATE("R5C",'Mapa final'!$O$37),"")</f>
        <v/>
      </c>
      <c r="Z40" s="55" t="str">
        <f>IF(AND('Mapa final'!$Y$38="Baja",'Mapa final'!$AA$38="Moderado"),CONCATENATE("R5C",'Mapa final'!$O$38),"")</f>
        <v/>
      </c>
      <c r="AA40" s="56" t="str">
        <f>IF(AND('Mapa final'!$Y$39="Baja",'Mapa final'!$AA$39="Moderado"),CONCATENATE("R5C",'Mapa final'!$O$39),"")</f>
        <v/>
      </c>
      <c r="AB40" s="38" t="str">
        <f>IF(AND('Mapa final'!$Y$34="Baja",'Mapa final'!$AA$34="Mayor"),CONCATENATE("R5C",'Mapa final'!$O$34),"")</f>
        <v/>
      </c>
      <c r="AC40" s="39" t="str">
        <f>IF(AND('Mapa final'!$Y$35="Baja",'Mapa final'!$AA$35="Mayor"),CONCATENATE("R5C",'Mapa final'!$O$35),"")</f>
        <v/>
      </c>
      <c r="AD40" s="44" t="str">
        <f>IF(AND('Mapa final'!$Y$36="Baja",'Mapa final'!$AA$36="Mayor"),CONCATENATE("R5C",'Mapa final'!$O$36),"")</f>
        <v/>
      </c>
      <c r="AE40" s="44" t="str">
        <f>IF(AND('Mapa final'!$Y$37="Baja",'Mapa final'!$AA$37="Mayor"),CONCATENATE("R5C",'Mapa final'!$O$37),"")</f>
        <v/>
      </c>
      <c r="AF40" s="44" t="str">
        <f>IF(AND('Mapa final'!$Y$38="Baja",'Mapa final'!$AA$38="Mayor"),CONCATENATE("R5C",'Mapa final'!$O$38),"")</f>
        <v/>
      </c>
      <c r="AG40" s="40" t="str">
        <f>IF(AND('Mapa final'!$Y$39="Baja",'Mapa final'!$AA$39="Mayor"),CONCATENATE("R5C",'Mapa final'!$O$39),"")</f>
        <v/>
      </c>
      <c r="AH40" s="41" t="str">
        <f>IF(AND('Mapa final'!$Y$34="Baja",'Mapa final'!$AA$34="Catastrófico"),CONCATENATE("R5C",'Mapa final'!$O$34),"")</f>
        <v/>
      </c>
      <c r="AI40" s="42" t="str">
        <f>IF(AND('Mapa final'!$Y$35="Baja",'Mapa final'!$AA$35="Catastrófico"),CONCATENATE("R5C",'Mapa final'!$O$35),"")</f>
        <v/>
      </c>
      <c r="AJ40" s="42" t="str">
        <f>IF(AND('Mapa final'!$Y$36="Baja",'Mapa final'!$AA$36="Catastrófico"),CONCATENATE("R5C",'Mapa final'!$O$36),"")</f>
        <v/>
      </c>
      <c r="AK40" s="42" t="str">
        <f>IF(AND('Mapa final'!$Y$37="Baja",'Mapa final'!$AA$37="Catastrófico"),CONCATENATE("R5C",'Mapa final'!$O$37),"")</f>
        <v/>
      </c>
      <c r="AL40" s="42" t="str">
        <f>IF(AND('Mapa final'!$Y$38="Baja",'Mapa final'!$AA$38="Catastrófico"),CONCATENATE("R5C",'Mapa final'!$O$38),"")</f>
        <v/>
      </c>
      <c r="AM40" s="43" t="str">
        <f>IF(AND('Mapa final'!$Y$39="Baja",'Mapa final'!$AA$39="Catastrófico"),CONCATENATE("R5C",'Mapa final'!$O$39),"")</f>
        <v/>
      </c>
      <c r="AN40" s="70"/>
      <c r="AO40" s="720"/>
      <c r="AP40" s="721"/>
      <c r="AQ40" s="721"/>
      <c r="AR40" s="721"/>
      <c r="AS40" s="721"/>
      <c r="AT40" s="722"/>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row>
    <row r="41" spans="1:80" ht="15" customHeight="1" x14ac:dyDescent="0.35">
      <c r="A41" s="70"/>
      <c r="B41" s="647"/>
      <c r="C41" s="647"/>
      <c r="D41" s="648"/>
      <c r="E41" s="688"/>
      <c r="F41" s="689"/>
      <c r="G41" s="689"/>
      <c r="H41" s="689"/>
      <c r="I41" s="705"/>
      <c r="J41" s="63" t="str">
        <f>IF(AND('Mapa final'!$Y$40="Baja",'Mapa final'!$AA$40="Leve"),CONCATENATE("R6C",'Mapa final'!$O$40),"")</f>
        <v/>
      </c>
      <c r="K41" s="64" t="str">
        <f>IF(AND('Mapa final'!$Y$41="Baja",'Mapa final'!$AA$41="Leve"),CONCATENATE("R6C",'Mapa final'!$O$41),"")</f>
        <v/>
      </c>
      <c r="L41" s="64" t="str">
        <f>IF(AND('Mapa final'!$Y$42="Baja",'Mapa final'!$AA$42="Leve"),CONCATENATE("R6C",'Mapa final'!$O$42),"")</f>
        <v/>
      </c>
      <c r="M41" s="64" t="str">
        <f>IF(AND('Mapa final'!$Y$43="Baja",'Mapa final'!$AA$43="Leve"),CONCATENATE("R6C",'Mapa final'!$O$43),"")</f>
        <v/>
      </c>
      <c r="N41" s="64" t="str">
        <f>IF(AND('Mapa final'!$Y$44="Baja",'Mapa final'!$AA$44="Leve"),CONCATENATE("R6C",'Mapa final'!$O$44),"")</f>
        <v/>
      </c>
      <c r="O41" s="65" t="str">
        <f>IF(AND('Mapa final'!$Y$45="Baja",'Mapa final'!$AA$45="Leve"),CONCATENATE("R6C",'Mapa final'!$O$45),"")</f>
        <v/>
      </c>
      <c r="P41" s="54" t="str">
        <f>IF(AND('Mapa final'!$Y$40="Baja",'Mapa final'!$AA$40="Menor"),CONCATENATE("R6C",'Mapa final'!$O$40),"")</f>
        <v/>
      </c>
      <c r="Q41" s="55" t="str">
        <f>IF(AND('Mapa final'!$Y$41="Baja",'Mapa final'!$AA$41="Menor"),CONCATENATE("R6C",'Mapa final'!$O$41),"")</f>
        <v/>
      </c>
      <c r="R41" s="55" t="str">
        <f>IF(AND('Mapa final'!$Y$42="Baja",'Mapa final'!$AA$42="Menor"),CONCATENATE("R6C",'Mapa final'!$O$42),"")</f>
        <v/>
      </c>
      <c r="S41" s="55" t="str">
        <f>IF(AND('Mapa final'!$Y$43="Baja",'Mapa final'!$AA$43="Menor"),CONCATENATE("R6C",'Mapa final'!$O$43),"")</f>
        <v/>
      </c>
      <c r="T41" s="55" t="str">
        <f>IF(AND('Mapa final'!$Y$44="Baja",'Mapa final'!$AA$44="Menor"),CONCATENATE("R6C",'Mapa final'!$O$44),"")</f>
        <v/>
      </c>
      <c r="U41" s="56" t="str">
        <f>IF(AND('Mapa final'!$Y$45="Baja",'Mapa final'!$AA$45="Menor"),CONCATENATE("R6C",'Mapa final'!$O$45),"")</f>
        <v/>
      </c>
      <c r="V41" s="54" t="str">
        <f>IF(AND('Mapa final'!$Y$40="Baja",'Mapa final'!$AA$40="Moderado"),CONCATENATE("R6C",'Mapa final'!$O$40),"")</f>
        <v/>
      </c>
      <c r="W41" s="55" t="str">
        <f>IF(AND('Mapa final'!$Y$41="Baja",'Mapa final'!$AA$41="Moderado"),CONCATENATE("R6C",'Mapa final'!$O$41),"")</f>
        <v/>
      </c>
      <c r="X41" s="55" t="str">
        <f>IF(AND('Mapa final'!$Y$42="Baja",'Mapa final'!$AA$42="Moderado"),CONCATENATE("R6C",'Mapa final'!$O$42),"")</f>
        <v/>
      </c>
      <c r="Y41" s="55" t="str">
        <f>IF(AND('Mapa final'!$Y$43="Baja",'Mapa final'!$AA$43="Moderado"),CONCATENATE("R6C",'Mapa final'!$O$43),"")</f>
        <v/>
      </c>
      <c r="Z41" s="55" t="str">
        <f>IF(AND('Mapa final'!$Y$44="Baja",'Mapa final'!$AA$44="Moderado"),CONCATENATE("R6C",'Mapa final'!$O$44),"")</f>
        <v/>
      </c>
      <c r="AA41" s="56" t="str">
        <f>IF(AND('Mapa final'!$Y$45="Baja",'Mapa final'!$AA$45="Moderado"),CONCATENATE("R6C",'Mapa final'!$O$45),"")</f>
        <v/>
      </c>
      <c r="AB41" s="38" t="str">
        <f>IF(AND('Mapa final'!$Y$40="Baja",'Mapa final'!$AA$40="Mayor"),CONCATENATE("R6C",'Mapa final'!$O$40),"")</f>
        <v/>
      </c>
      <c r="AC41" s="39" t="str">
        <f>IF(AND('Mapa final'!$Y$41="Baja",'Mapa final'!$AA$41="Mayor"),CONCATENATE("R6C",'Mapa final'!$O$41),"")</f>
        <v/>
      </c>
      <c r="AD41" s="44" t="str">
        <f>IF(AND('Mapa final'!$Y$42="Baja",'Mapa final'!$AA$42="Mayor"),CONCATENATE("R6C",'Mapa final'!$O$42),"")</f>
        <v/>
      </c>
      <c r="AE41" s="44" t="str">
        <f>IF(AND('Mapa final'!$Y$43="Baja",'Mapa final'!$AA$43="Mayor"),CONCATENATE("R6C",'Mapa final'!$O$43),"")</f>
        <v/>
      </c>
      <c r="AF41" s="44" t="str">
        <f>IF(AND('Mapa final'!$Y$44="Baja",'Mapa final'!$AA$44="Mayor"),CONCATENATE("R6C",'Mapa final'!$O$44),"")</f>
        <v/>
      </c>
      <c r="AG41" s="40" t="str">
        <f>IF(AND('Mapa final'!$Y$45="Baja",'Mapa final'!$AA$45="Mayor"),CONCATENATE("R6C",'Mapa final'!$O$45),"")</f>
        <v/>
      </c>
      <c r="AH41" s="41" t="str">
        <f>IF(AND('Mapa final'!$Y$40="Baja",'Mapa final'!$AA$40="Catastrófico"),CONCATENATE("R6C",'Mapa final'!$O$40),"")</f>
        <v/>
      </c>
      <c r="AI41" s="42" t="str">
        <f>IF(AND('Mapa final'!$Y$41="Baja",'Mapa final'!$AA$41="Catastrófico"),CONCATENATE("R6C",'Mapa final'!$O$41),"")</f>
        <v/>
      </c>
      <c r="AJ41" s="42" t="str">
        <f>IF(AND('Mapa final'!$Y$42="Baja",'Mapa final'!$AA$42="Catastrófico"),CONCATENATE("R6C",'Mapa final'!$O$42),"")</f>
        <v/>
      </c>
      <c r="AK41" s="42" t="str">
        <f>IF(AND('Mapa final'!$Y$43="Baja",'Mapa final'!$AA$43="Catastrófico"),CONCATENATE("R6C",'Mapa final'!$O$43),"")</f>
        <v/>
      </c>
      <c r="AL41" s="42" t="str">
        <f>IF(AND('Mapa final'!$Y$44="Baja",'Mapa final'!$AA$44="Catastrófico"),CONCATENATE("R6C",'Mapa final'!$O$44),"")</f>
        <v/>
      </c>
      <c r="AM41" s="43" t="str">
        <f>IF(AND('Mapa final'!$Y$45="Baja",'Mapa final'!$AA$45="Catastrófico"),CONCATENATE("R6C",'Mapa final'!$O$45),"")</f>
        <v/>
      </c>
      <c r="AN41" s="70"/>
      <c r="AO41" s="720"/>
      <c r="AP41" s="721"/>
      <c r="AQ41" s="721"/>
      <c r="AR41" s="721"/>
      <c r="AS41" s="721"/>
      <c r="AT41" s="722"/>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row>
    <row r="42" spans="1:80" ht="15" customHeight="1" x14ac:dyDescent="0.35">
      <c r="A42" s="70"/>
      <c r="B42" s="647"/>
      <c r="C42" s="647"/>
      <c r="D42" s="648"/>
      <c r="E42" s="688"/>
      <c r="F42" s="689"/>
      <c r="G42" s="689"/>
      <c r="H42" s="689"/>
      <c r="I42" s="705"/>
      <c r="J42" s="63" t="str">
        <f>IF(AND('Mapa final'!$Y$46="Baja",'Mapa final'!$AA$46="Leve"),CONCATENATE("R7C",'Mapa final'!$O$46),"")</f>
        <v/>
      </c>
      <c r="K42" s="64" t="str">
        <f>IF(AND('Mapa final'!$Y$47="Baja",'Mapa final'!$AA$47="Leve"),CONCATENATE("R7C",'Mapa final'!$O$47),"")</f>
        <v/>
      </c>
      <c r="L42" s="64" t="str">
        <f>IF(AND('Mapa final'!$Y$48="Baja",'Mapa final'!$AA$48="Leve"),CONCATENATE("R7C",'Mapa final'!$O$48),"")</f>
        <v/>
      </c>
      <c r="M42" s="64" t="str">
        <f>IF(AND('Mapa final'!$Y$49="Baja",'Mapa final'!$AA$49="Leve"),CONCATENATE("R7C",'Mapa final'!$O$49),"")</f>
        <v/>
      </c>
      <c r="N42" s="64" t="str">
        <f>IF(AND('Mapa final'!$Y$50="Baja",'Mapa final'!$AA$50="Leve"),CONCATENATE("R7C",'Mapa final'!$O$50),"")</f>
        <v/>
      </c>
      <c r="O42" s="65" t="str">
        <f>IF(AND('Mapa final'!$Y$51="Baja",'Mapa final'!$AA$51="Leve"),CONCATENATE("R7C",'Mapa final'!$O$51),"")</f>
        <v/>
      </c>
      <c r="P42" s="54" t="str">
        <f>IF(AND('Mapa final'!$Y$46="Baja",'Mapa final'!$AA$46="Menor"),CONCATENATE("R7C",'Mapa final'!$O$46),"")</f>
        <v/>
      </c>
      <c r="Q42" s="55" t="str">
        <f>IF(AND('Mapa final'!$Y$47="Baja",'Mapa final'!$AA$47="Menor"),CONCATENATE("R7C",'Mapa final'!$O$47),"")</f>
        <v/>
      </c>
      <c r="R42" s="55" t="str">
        <f>IF(AND('Mapa final'!$Y$48="Baja",'Mapa final'!$AA$48="Menor"),CONCATENATE("R7C",'Mapa final'!$O$48),"")</f>
        <v/>
      </c>
      <c r="S42" s="55" t="str">
        <f>IF(AND('Mapa final'!$Y$49="Baja",'Mapa final'!$AA$49="Menor"),CONCATENATE("R7C",'Mapa final'!$O$49),"")</f>
        <v/>
      </c>
      <c r="T42" s="55" t="str">
        <f>IF(AND('Mapa final'!$Y$50="Baja",'Mapa final'!$AA$50="Menor"),CONCATENATE("R7C",'Mapa final'!$O$50),"")</f>
        <v/>
      </c>
      <c r="U42" s="56" t="str">
        <f>IF(AND('Mapa final'!$Y$51="Baja",'Mapa final'!$AA$51="Menor"),CONCATENATE("R7C",'Mapa final'!$O$51),"")</f>
        <v/>
      </c>
      <c r="V42" s="54" t="str">
        <f>IF(AND('Mapa final'!$Y$46="Baja",'Mapa final'!$AA$46="Moderado"),CONCATENATE("R7C",'Mapa final'!$O$46),"")</f>
        <v/>
      </c>
      <c r="W42" s="55" t="str">
        <f>IF(AND('Mapa final'!$Y$47="Baja",'Mapa final'!$AA$47="Moderado"),CONCATENATE("R7C",'Mapa final'!$O$47),"")</f>
        <v/>
      </c>
      <c r="X42" s="55" t="str">
        <f>IF(AND('Mapa final'!$Y$48="Baja",'Mapa final'!$AA$48="Moderado"),CONCATENATE("R7C",'Mapa final'!$O$48),"")</f>
        <v/>
      </c>
      <c r="Y42" s="55" t="str">
        <f>IF(AND('Mapa final'!$Y$49="Baja",'Mapa final'!$AA$49="Moderado"),CONCATENATE("R7C",'Mapa final'!$O$49),"")</f>
        <v/>
      </c>
      <c r="Z42" s="55" t="str">
        <f>IF(AND('Mapa final'!$Y$50="Baja",'Mapa final'!$AA$50="Moderado"),CONCATENATE("R7C",'Mapa final'!$O$50),"")</f>
        <v/>
      </c>
      <c r="AA42" s="56" t="str">
        <f>IF(AND('Mapa final'!$Y$51="Baja",'Mapa final'!$AA$51="Moderado"),CONCATENATE("R7C",'Mapa final'!$O$51),"")</f>
        <v/>
      </c>
      <c r="AB42" s="38" t="str">
        <f>IF(AND('Mapa final'!$Y$46="Baja",'Mapa final'!$AA$46="Mayor"),CONCATENATE("R7C",'Mapa final'!$O$46),"")</f>
        <v/>
      </c>
      <c r="AC42" s="39" t="str">
        <f>IF(AND('Mapa final'!$Y$47="Baja",'Mapa final'!$AA$47="Mayor"),CONCATENATE("R7C",'Mapa final'!$O$47),"")</f>
        <v/>
      </c>
      <c r="AD42" s="44" t="str">
        <f>IF(AND('Mapa final'!$Y$48="Baja",'Mapa final'!$AA$48="Mayor"),CONCATENATE("R7C",'Mapa final'!$O$48),"")</f>
        <v/>
      </c>
      <c r="AE42" s="44" t="str">
        <f>IF(AND('Mapa final'!$Y$49="Baja",'Mapa final'!$AA$49="Mayor"),CONCATENATE("R7C",'Mapa final'!$O$49),"")</f>
        <v/>
      </c>
      <c r="AF42" s="44" t="str">
        <f>IF(AND('Mapa final'!$Y$50="Baja",'Mapa final'!$AA$50="Mayor"),CONCATENATE("R7C",'Mapa final'!$O$50),"")</f>
        <v/>
      </c>
      <c r="AG42" s="40" t="str">
        <f>IF(AND('Mapa final'!$Y$51="Baja",'Mapa final'!$AA$51="Mayor"),CONCATENATE("R7C",'Mapa final'!$O$51),"")</f>
        <v/>
      </c>
      <c r="AH42" s="41" t="str">
        <f>IF(AND('Mapa final'!$Y$46="Baja",'Mapa final'!$AA$46="Catastrófico"),CONCATENATE("R7C",'Mapa final'!$O$46),"")</f>
        <v/>
      </c>
      <c r="AI42" s="42" t="str">
        <f>IF(AND('Mapa final'!$Y$47="Baja",'Mapa final'!$AA$47="Catastrófico"),CONCATENATE("R7C",'Mapa final'!$O$47),"")</f>
        <v/>
      </c>
      <c r="AJ42" s="42" t="str">
        <f>IF(AND('Mapa final'!$Y$48="Baja",'Mapa final'!$AA$48="Catastrófico"),CONCATENATE("R7C",'Mapa final'!$O$48),"")</f>
        <v/>
      </c>
      <c r="AK42" s="42" t="str">
        <f>IF(AND('Mapa final'!$Y$49="Baja",'Mapa final'!$AA$49="Catastrófico"),CONCATENATE("R7C",'Mapa final'!$O$49),"")</f>
        <v/>
      </c>
      <c r="AL42" s="42" t="str">
        <f>IF(AND('Mapa final'!$Y$50="Baja",'Mapa final'!$AA$50="Catastrófico"),CONCATENATE("R7C",'Mapa final'!$O$50),"")</f>
        <v/>
      </c>
      <c r="AM42" s="43" t="str">
        <f>IF(AND('Mapa final'!$Y$51="Baja",'Mapa final'!$AA$51="Catastrófico"),CONCATENATE("R7C",'Mapa final'!$O$51),"")</f>
        <v/>
      </c>
      <c r="AN42" s="70"/>
      <c r="AO42" s="720"/>
      <c r="AP42" s="721"/>
      <c r="AQ42" s="721"/>
      <c r="AR42" s="721"/>
      <c r="AS42" s="721"/>
      <c r="AT42" s="722"/>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row>
    <row r="43" spans="1:80" ht="15" customHeight="1" x14ac:dyDescent="0.35">
      <c r="A43" s="70"/>
      <c r="B43" s="647"/>
      <c r="C43" s="647"/>
      <c r="D43" s="648"/>
      <c r="E43" s="688"/>
      <c r="F43" s="689"/>
      <c r="G43" s="689"/>
      <c r="H43" s="689"/>
      <c r="I43" s="705"/>
      <c r="J43" s="63" t="str">
        <f>IF(AND('Mapa final'!$Y$52="Baja",'Mapa final'!$AA$52="Leve"),CONCATENATE("R8C",'Mapa final'!$O$52),"")</f>
        <v/>
      </c>
      <c r="K43" s="64" t="str">
        <f>IF(AND('Mapa final'!$Y$53="Baja",'Mapa final'!$AA$53="Leve"),CONCATENATE("R8C",'Mapa final'!$O$53),"")</f>
        <v/>
      </c>
      <c r="L43" s="64" t="str">
        <f>IF(AND('Mapa final'!$Y$54="Baja",'Mapa final'!$AA$54="Leve"),CONCATENATE("R8C",'Mapa final'!$O$54),"")</f>
        <v/>
      </c>
      <c r="M43" s="64" t="str">
        <f>IF(AND('Mapa final'!$Y$55="Baja",'Mapa final'!$AA$55="Leve"),CONCATENATE("R8C",'Mapa final'!$O$55),"")</f>
        <v/>
      </c>
      <c r="N43" s="64" t="str">
        <f>IF(AND('Mapa final'!$Y$56="Baja",'Mapa final'!$AA$56="Leve"),CONCATENATE("R8C",'Mapa final'!$O$56),"")</f>
        <v/>
      </c>
      <c r="O43" s="65" t="str">
        <f>IF(AND('Mapa final'!$Y$57="Baja",'Mapa final'!$AA$57="Leve"),CONCATENATE("R8C",'Mapa final'!$O$57),"")</f>
        <v/>
      </c>
      <c r="P43" s="54" t="str">
        <f>IF(AND('Mapa final'!$Y$52="Baja",'Mapa final'!$AA$52="Menor"),CONCATENATE("R8C",'Mapa final'!$O$52),"")</f>
        <v/>
      </c>
      <c r="Q43" s="55" t="str">
        <f>IF(AND('Mapa final'!$Y$53="Baja",'Mapa final'!$AA$53="Menor"),CONCATENATE("R8C",'Mapa final'!$O$53),"")</f>
        <v/>
      </c>
      <c r="R43" s="55" t="str">
        <f>IF(AND('Mapa final'!$Y$54="Baja",'Mapa final'!$AA$54="Menor"),CONCATENATE("R8C",'Mapa final'!$O$54),"")</f>
        <v/>
      </c>
      <c r="S43" s="55" t="str">
        <f>IF(AND('Mapa final'!$Y$55="Baja",'Mapa final'!$AA$55="Menor"),CONCATENATE("R8C",'Mapa final'!$O$55),"")</f>
        <v/>
      </c>
      <c r="T43" s="55" t="str">
        <f>IF(AND('Mapa final'!$Y$56="Baja",'Mapa final'!$AA$56="Menor"),CONCATENATE("R8C",'Mapa final'!$O$56),"")</f>
        <v/>
      </c>
      <c r="U43" s="56" t="str">
        <f>IF(AND('Mapa final'!$Y$57="Baja",'Mapa final'!$AA$57="Menor"),CONCATENATE("R8C",'Mapa final'!$O$57),"")</f>
        <v/>
      </c>
      <c r="V43" s="54" t="str">
        <f>IF(AND('Mapa final'!$Y$52="Baja",'Mapa final'!$AA$52="Moderado"),CONCATENATE("R8C",'Mapa final'!$O$52),"")</f>
        <v/>
      </c>
      <c r="W43" s="55" t="str">
        <f>IF(AND('Mapa final'!$Y$53="Baja",'Mapa final'!$AA$53="Moderado"),CONCATENATE("R8C",'Mapa final'!$O$53),"")</f>
        <v/>
      </c>
      <c r="X43" s="55" t="str">
        <f>IF(AND('Mapa final'!$Y$54="Baja",'Mapa final'!$AA$54="Moderado"),CONCATENATE("R8C",'Mapa final'!$O$54),"")</f>
        <v/>
      </c>
      <c r="Y43" s="55" t="str">
        <f>IF(AND('Mapa final'!$Y$55="Baja",'Mapa final'!$AA$55="Moderado"),CONCATENATE("R8C",'Mapa final'!$O$55),"")</f>
        <v/>
      </c>
      <c r="Z43" s="55" t="str">
        <f>IF(AND('Mapa final'!$Y$56="Baja",'Mapa final'!$AA$56="Moderado"),CONCATENATE("R8C",'Mapa final'!$O$56),"")</f>
        <v/>
      </c>
      <c r="AA43" s="56" t="str">
        <f>IF(AND('Mapa final'!$Y$57="Baja",'Mapa final'!$AA$57="Moderado"),CONCATENATE("R8C",'Mapa final'!$O$57),"")</f>
        <v/>
      </c>
      <c r="AB43" s="38" t="str">
        <f>IF(AND('Mapa final'!$Y$52="Baja",'Mapa final'!$AA$52="Mayor"),CONCATENATE("R8C",'Mapa final'!$O$52),"")</f>
        <v/>
      </c>
      <c r="AC43" s="39" t="str">
        <f>IF(AND('Mapa final'!$Y$53="Baja",'Mapa final'!$AA$53="Mayor"),CONCATENATE("R8C",'Mapa final'!$O$53),"")</f>
        <v/>
      </c>
      <c r="AD43" s="44" t="str">
        <f>IF(AND('Mapa final'!$Y$54="Baja",'Mapa final'!$AA$54="Mayor"),CONCATENATE("R8C",'Mapa final'!$O$54),"")</f>
        <v/>
      </c>
      <c r="AE43" s="44" t="str">
        <f>IF(AND('Mapa final'!$Y$55="Baja",'Mapa final'!$AA$55="Mayor"),CONCATENATE("R8C",'Mapa final'!$O$55),"")</f>
        <v/>
      </c>
      <c r="AF43" s="44" t="str">
        <f>IF(AND('Mapa final'!$Y$56="Baja",'Mapa final'!$AA$56="Mayor"),CONCATENATE("R8C",'Mapa final'!$O$56),"")</f>
        <v/>
      </c>
      <c r="AG43" s="40" t="str">
        <f>IF(AND('Mapa final'!$Y$57="Baja",'Mapa final'!$AA$57="Mayor"),CONCATENATE("R8C",'Mapa final'!$O$57),"")</f>
        <v/>
      </c>
      <c r="AH43" s="41" t="str">
        <f>IF(AND('Mapa final'!$Y$52="Baja",'Mapa final'!$AA$52="Catastrófico"),CONCATENATE("R8C",'Mapa final'!$O$52),"")</f>
        <v/>
      </c>
      <c r="AI43" s="42" t="str">
        <f>IF(AND('Mapa final'!$Y$53="Baja",'Mapa final'!$AA$53="Catastrófico"),CONCATENATE("R8C",'Mapa final'!$O$53),"")</f>
        <v/>
      </c>
      <c r="AJ43" s="42" t="str">
        <f>IF(AND('Mapa final'!$Y$54="Baja",'Mapa final'!$AA$54="Catastrófico"),CONCATENATE("R8C",'Mapa final'!$O$54),"")</f>
        <v/>
      </c>
      <c r="AK43" s="42" t="str">
        <f>IF(AND('Mapa final'!$Y$55="Baja",'Mapa final'!$AA$55="Catastrófico"),CONCATENATE("R8C",'Mapa final'!$O$55),"")</f>
        <v/>
      </c>
      <c r="AL43" s="42" t="str">
        <f>IF(AND('Mapa final'!$Y$56="Baja",'Mapa final'!$AA$56="Catastrófico"),CONCATENATE("R8C",'Mapa final'!$O$56),"")</f>
        <v/>
      </c>
      <c r="AM43" s="43" t="str">
        <f>IF(AND('Mapa final'!$Y$57="Baja",'Mapa final'!$AA$57="Catastrófico"),CONCATENATE("R8C",'Mapa final'!$O$57),"")</f>
        <v/>
      </c>
      <c r="AN43" s="70"/>
      <c r="AO43" s="720"/>
      <c r="AP43" s="721"/>
      <c r="AQ43" s="721"/>
      <c r="AR43" s="721"/>
      <c r="AS43" s="721"/>
      <c r="AT43" s="722"/>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row>
    <row r="44" spans="1:80" ht="15" customHeight="1" x14ac:dyDescent="0.35">
      <c r="A44" s="70"/>
      <c r="B44" s="647"/>
      <c r="C44" s="647"/>
      <c r="D44" s="648"/>
      <c r="E44" s="688"/>
      <c r="F44" s="689"/>
      <c r="G44" s="689"/>
      <c r="H44" s="689"/>
      <c r="I44" s="705"/>
      <c r="J44" s="63" t="str">
        <f>IF(AND('Mapa final'!$Y$58="Baja",'Mapa final'!$AA$58="Leve"),CONCATENATE("R9C",'Mapa final'!$O$58),"")</f>
        <v/>
      </c>
      <c r="K44" s="64" t="str">
        <f>IF(AND('Mapa final'!$Y$59="Baja",'Mapa final'!$AA$59="Leve"),CONCATENATE("R9C",'Mapa final'!$O$59),"")</f>
        <v/>
      </c>
      <c r="L44" s="64" t="str">
        <f>IF(AND('Mapa final'!$Y$60="Baja",'Mapa final'!$AA$60="Leve"),CONCATENATE("R9C",'Mapa final'!$O$60),"")</f>
        <v/>
      </c>
      <c r="M44" s="64" t="str">
        <f>IF(AND('Mapa final'!$Y$61="Baja",'Mapa final'!$AA$61="Leve"),CONCATENATE("R9C",'Mapa final'!$O$61),"")</f>
        <v/>
      </c>
      <c r="N44" s="64" t="str">
        <f>IF(AND('Mapa final'!$Y$62="Baja",'Mapa final'!$AA$62="Leve"),CONCATENATE("R9C",'Mapa final'!$O$62),"")</f>
        <v/>
      </c>
      <c r="O44" s="65" t="str">
        <f>IF(AND('Mapa final'!$Y$63="Baja",'Mapa final'!$AA$63="Leve"),CONCATENATE("R9C",'Mapa final'!$O$63),"")</f>
        <v/>
      </c>
      <c r="P44" s="54" t="str">
        <f>IF(AND('Mapa final'!$Y$58="Baja",'Mapa final'!$AA$58="Menor"),CONCATENATE("R9C",'Mapa final'!$O$58),"")</f>
        <v/>
      </c>
      <c r="Q44" s="55" t="str">
        <f>IF(AND('Mapa final'!$Y$59="Baja",'Mapa final'!$AA$59="Menor"),CONCATENATE("R9C",'Mapa final'!$O$59),"")</f>
        <v/>
      </c>
      <c r="R44" s="55" t="str">
        <f>IF(AND('Mapa final'!$Y$60="Baja",'Mapa final'!$AA$60="Menor"),CONCATENATE("R9C",'Mapa final'!$O$60),"")</f>
        <v/>
      </c>
      <c r="S44" s="55" t="str">
        <f>IF(AND('Mapa final'!$Y$61="Baja",'Mapa final'!$AA$61="Menor"),CONCATENATE("R9C",'Mapa final'!$O$61),"")</f>
        <v/>
      </c>
      <c r="T44" s="55" t="str">
        <f>IF(AND('Mapa final'!$Y$62="Baja",'Mapa final'!$AA$62="Menor"),CONCATENATE("R9C",'Mapa final'!$O$62),"")</f>
        <v/>
      </c>
      <c r="U44" s="56" t="str">
        <f>IF(AND('Mapa final'!$Y$63="Baja",'Mapa final'!$AA$63="Menor"),CONCATENATE("R9C",'Mapa final'!$O$63),"")</f>
        <v/>
      </c>
      <c r="V44" s="54" t="str">
        <f>IF(AND('Mapa final'!$Y$58="Baja",'Mapa final'!$AA$58="Moderado"),CONCATENATE("R9C",'Mapa final'!$O$58),"")</f>
        <v/>
      </c>
      <c r="W44" s="55" t="str">
        <f>IF(AND('Mapa final'!$Y$59="Baja",'Mapa final'!$AA$59="Moderado"),CONCATENATE("R9C",'Mapa final'!$O$59),"")</f>
        <v/>
      </c>
      <c r="X44" s="55" t="str">
        <f>IF(AND('Mapa final'!$Y$60="Baja",'Mapa final'!$AA$60="Moderado"),CONCATENATE("R9C",'Mapa final'!$O$60),"")</f>
        <v/>
      </c>
      <c r="Y44" s="55" t="str">
        <f>IF(AND('Mapa final'!$Y$61="Baja",'Mapa final'!$AA$61="Moderado"),CONCATENATE("R9C",'Mapa final'!$O$61),"")</f>
        <v/>
      </c>
      <c r="Z44" s="55" t="str">
        <f>IF(AND('Mapa final'!$Y$62="Baja",'Mapa final'!$AA$62="Moderado"),CONCATENATE("R9C",'Mapa final'!$O$62),"")</f>
        <v/>
      </c>
      <c r="AA44" s="56" t="str">
        <f>IF(AND('Mapa final'!$Y$63="Baja",'Mapa final'!$AA$63="Moderado"),CONCATENATE("R9C",'Mapa final'!$O$63),"")</f>
        <v/>
      </c>
      <c r="AB44" s="38" t="str">
        <f>IF(AND('Mapa final'!$Y$58="Baja",'Mapa final'!$AA$58="Mayor"),CONCATENATE("R9C",'Mapa final'!$O$58),"")</f>
        <v/>
      </c>
      <c r="AC44" s="39" t="str">
        <f>IF(AND('Mapa final'!$Y$59="Baja",'Mapa final'!$AA$59="Mayor"),CONCATENATE("R9C",'Mapa final'!$O$59),"")</f>
        <v/>
      </c>
      <c r="AD44" s="44" t="str">
        <f>IF(AND('Mapa final'!$Y$60="Baja",'Mapa final'!$AA$60="Mayor"),CONCATENATE("R9C",'Mapa final'!$O$60),"")</f>
        <v/>
      </c>
      <c r="AE44" s="44" t="str">
        <f>IF(AND('Mapa final'!$Y$61="Baja",'Mapa final'!$AA$61="Mayor"),CONCATENATE("R9C",'Mapa final'!$O$61),"")</f>
        <v/>
      </c>
      <c r="AF44" s="44" t="str">
        <f>IF(AND('Mapa final'!$Y$62="Baja",'Mapa final'!$AA$62="Mayor"),CONCATENATE("R9C",'Mapa final'!$O$62),"")</f>
        <v/>
      </c>
      <c r="AG44" s="40" t="str">
        <f>IF(AND('Mapa final'!$Y$63="Baja",'Mapa final'!$AA$63="Mayor"),CONCATENATE("R9C",'Mapa final'!$O$63),"")</f>
        <v/>
      </c>
      <c r="AH44" s="41" t="str">
        <f>IF(AND('Mapa final'!$Y$58="Baja",'Mapa final'!$AA$58="Catastrófico"),CONCATENATE("R9C",'Mapa final'!$O$58),"")</f>
        <v/>
      </c>
      <c r="AI44" s="42" t="str">
        <f>IF(AND('Mapa final'!$Y$59="Baja",'Mapa final'!$AA$59="Catastrófico"),CONCATENATE("R9C",'Mapa final'!$O$59),"")</f>
        <v/>
      </c>
      <c r="AJ44" s="42" t="str">
        <f>IF(AND('Mapa final'!$Y$60="Baja",'Mapa final'!$AA$60="Catastrófico"),CONCATENATE("R9C",'Mapa final'!$O$60),"")</f>
        <v/>
      </c>
      <c r="AK44" s="42" t="str">
        <f>IF(AND('Mapa final'!$Y$61="Baja",'Mapa final'!$AA$61="Catastrófico"),CONCATENATE("R9C",'Mapa final'!$O$61),"")</f>
        <v/>
      </c>
      <c r="AL44" s="42" t="str">
        <f>IF(AND('Mapa final'!$Y$62="Baja",'Mapa final'!$AA$62="Catastrófico"),CONCATENATE("R9C",'Mapa final'!$O$62),"")</f>
        <v/>
      </c>
      <c r="AM44" s="43" t="str">
        <f>IF(AND('Mapa final'!$Y$63="Baja",'Mapa final'!$AA$63="Catastrófico"),CONCATENATE("R9C",'Mapa final'!$O$63),"")</f>
        <v/>
      </c>
      <c r="AN44" s="70"/>
      <c r="AO44" s="720"/>
      <c r="AP44" s="721"/>
      <c r="AQ44" s="721"/>
      <c r="AR44" s="721"/>
      <c r="AS44" s="721"/>
      <c r="AT44" s="722"/>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row>
    <row r="45" spans="1:80" ht="15.75" customHeight="1" thickBot="1" x14ac:dyDescent="0.4">
      <c r="A45" s="70"/>
      <c r="B45" s="647"/>
      <c r="C45" s="647"/>
      <c r="D45" s="648"/>
      <c r="E45" s="691"/>
      <c r="F45" s="692"/>
      <c r="G45" s="692"/>
      <c r="H45" s="692"/>
      <c r="I45" s="692"/>
      <c r="J45" s="66" t="str">
        <f>IF(AND('Mapa final'!$Y$64="Baja",'Mapa final'!$AA$64="Leve"),CONCATENATE("R10C",'Mapa final'!$O$64),"")</f>
        <v/>
      </c>
      <c r="K45" s="67" t="str">
        <f>IF(AND('Mapa final'!$Y$65="Baja",'Mapa final'!$AA$65="Leve"),CONCATENATE("R10C",'Mapa final'!$O$65),"")</f>
        <v/>
      </c>
      <c r="L45" s="67" t="str">
        <f>IF(AND('Mapa final'!$Y$66="Baja",'Mapa final'!$AA$66="Leve"),CONCATENATE("R10C",'Mapa final'!$O$66),"")</f>
        <v/>
      </c>
      <c r="M45" s="67" t="str">
        <f>IF(AND('Mapa final'!$Y$67="Baja",'Mapa final'!$AA$67="Leve"),CONCATENATE("R10C",'Mapa final'!$O$67),"")</f>
        <v/>
      </c>
      <c r="N45" s="67" t="str">
        <f>IF(AND('Mapa final'!$Y$68="Baja",'Mapa final'!$AA$68="Leve"),CONCATENATE("R10C",'Mapa final'!$O$68),"")</f>
        <v/>
      </c>
      <c r="O45" s="68" t="str">
        <f>IF(AND('Mapa final'!$Y$69="Baja",'Mapa final'!$AA$69="Leve"),CONCATENATE("R10C",'Mapa final'!$O$69),"")</f>
        <v/>
      </c>
      <c r="P45" s="54" t="str">
        <f>IF(AND('Mapa final'!$Y$64="Baja",'Mapa final'!$AA$64="Menor"),CONCATENATE("R10C",'Mapa final'!$O$64),"")</f>
        <v/>
      </c>
      <c r="Q45" s="55" t="str">
        <f>IF(AND('Mapa final'!$Y$65="Baja",'Mapa final'!$AA$65="Menor"),CONCATENATE("R10C",'Mapa final'!$O$65),"")</f>
        <v/>
      </c>
      <c r="R45" s="55" t="str">
        <f>IF(AND('Mapa final'!$Y$66="Baja",'Mapa final'!$AA$66="Menor"),CONCATENATE("R10C",'Mapa final'!$O$66),"")</f>
        <v/>
      </c>
      <c r="S45" s="55" t="str">
        <f>IF(AND('Mapa final'!$Y$67="Baja",'Mapa final'!$AA$67="Menor"),CONCATENATE("R10C",'Mapa final'!$O$67),"")</f>
        <v/>
      </c>
      <c r="T45" s="55" t="str">
        <f>IF(AND('Mapa final'!$Y$68="Baja",'Mapa final'!$AA$68="Menor"),CONCATENATE("R10C",'Mapa final'!$O$68),"")</f>
        <v/>
      </c>
      <c r="U45" s="56" t="str">
        <f>IF(AND('Mapa final'!$Y$69="Baja",'Mapa final'!$AA$69="Menor"),CONCATENATE("R10C",'Mapa final'!$O$69),"")</f>
        <v/>
      </c>
      <c r="V45" s="57" t="str">
        <f>IF(AND('Mapa final'!$Y$64="Baja",'Mapa final'!$AA$64="Moderado"),CONCATENATE("R10C",'Mapa final'!$O$64),"")</f>
        <v/>
      </c>
      <c r="W45" s="58" t="str">
        <f>IF(AND('Mapa final'!$Y$65="Baja",'Mapa final'!$AA$65="Moderado"),CONCATENATE("R10C",'Mapa final'!$O$65),"")</f>
        <v/>
      </c>
      <c r="X45" s="58" t="str">
        <f>IF(AND('Mapa final'!$Y$66="Baja",'Mapa final'!$AA$66="Moderado"),CONCATENATE("R10C",'Mapa final'!$O$66),"")</f>
        <v/>
      </c>
      <c r="Y45" s="58" t="str">
        <f>IF(AND('Mapa final'!$Y$67="Baja",'Mapa final'!$AA$67="Moderado"),CONCATENATE("R10C",'Mapa final'!$O$67),"")</f>
        <v/>
      </c>
      <c r="Z45" s="58" t="str">
        <f>IF(AND('Mapa final'!$Y$68="Baja",'Mapa final'!$AA$68="Moderado"),CONCATENATE("R10C",'Mapa final'!$O$68),"")</f>
        <v/>
      </c>
      <c r="AA45" s="59" t="str">
        <f>IF(AND('Mapa final'!$Y$69="Baja",'Mapa final'!$AA$69="Moderado"),CONCATENATE("R10C",'Mapa final'!$O$69),"")</f>
        <v/>
      </c>
      <c r="AB45" s="45" t="str">
        <f>IF(AND('Mapa final'!$Y$64="Baja",'Mapa final'!$AA$64="Mayor"),CONCATENATE("R10C",'Mapa final'!$O$64),"")</f>
        <v/>
      </c>
      <c r="AC45" s="46" t="str">
        <f>IF(AND('Mapa final'!$Y$65="Baja",'Mapa final'!$AA$65="Mayor"),CONCATENATE("R10C",'Mapa final'!$O$65),"")</f>
        <v/>
      </c>
      <c r="AD45" s="46" t="str">
        <f>IF(AND('Mapa final'!$Y$66="Baja",'Mapa final'!$AA$66="Mayor"),CONCATENATE("R10C",'Mapa final'!$O$66),"")</f>
        <v/>
      </c>
      <c r="AE45" s="46" t="str">
        <f>IF(AND('Mapa final'!$Y$67="Baja",'Mapa final'!$AA$67="Mayor"),CONCATENATE("R10C",'Mapa final'!$O$67),"")</f>
        <v/>
      </c>
      <c r="AF45" s="46" t="str">
        <f>IF(AND('Mapa final'!$Y$68="Baja",'Mapa final'!$AA$68="Mayor"),CONCATENATE("R10C",'Mapa final'!$O$68),"")</f>
        <v/>
      </c>
      <c r="AG45" s="47" t="str">
        <f>IF(AND('Mapa final'!$Y$69="Baja",'Mapa final'!$AA$69="Mayor"),CONCATENATE("R10C",'Mapa final'!$O$69),"")</f>
        <v/>
      </c>
      <c r="AH45" s="48" t="str">
        <f>IF(AND('Mapa final'!$Y$64="Baja",'Mapa final'!$AA$64="Catastrófico"),CONCATENATE("R10C",'Mapa final'!$O$64),"")</f>
        <v/>
      </c>
      <c r="AI45" s="49" t="str">
        <f>IF(AND('Mapa final'!$Y$65="Baja",'Mapa final'!$AA$65="Catastrófico"),CONCATENATE("R10C",'Mapa final'!$O$65),"")</f>
        <v/>
      </c>
      <c r="AJ45" s="49" t="str">
        <f>IF(AND('Mapa final'!$Y$66="Baja",'Mapa final'!$AA$66="Catastrófico"),CONCATENATE("R10C",'Mapa final'!$O$66),"")</f>
        <v/>
      </c>
      <c r="AK45" s="49" t="str">
        <f>IF(AND('Mapa final'!$Y$67="Baja",'Mapa final'!$AA$67="Catastrófico"),CONCATENATE("R10C",'Mapa final'!$O$67),"")</f>
        <v/>
      </c>
      <c r="AL45" s="49" t="str">
        <f>IF(AND('Mapa final'!$Y$68="Baja",'Mapa final'!$AA$68="Catastrófico"),CONCATENATE("R10C",'Mapa final'!$O$68),"")</f>
        <v/>
      </c>
      <c r="AM45" s="50" t="str">
        <f>IF(AND('Mapa final'!$Y$69="Baja",'Mapa final'!$AA$69="Catastrófico"),CONCATENATE("R10C",'Mapa final'!$O$69),"")</f>
        <v/>
      </c>
      <c r="AN45" s="70"/>
      <c r="AO45" s="723"/>
      <c r="AP45" s="724"/>
      <c r="AQ45" s="724"/>
      <c r="AR45" s="724"/>
      <c r="AS45" s="724"/>
      <c r="AT45" s="725"/>
    </row>
    <row r="46" spans="1:80" ht="46.5" customHeight="1" x14ac:dyDescent="0.55000000000000004">
      <c r="A46" s="70"/>
      <c r="B46" s="647"/>
      <c r="C46" s="647"/>
      <c r="D46" s="648"/>
      <c r="E46" s="685" t="s">
        <v>110</v>
      </c>
      <c r="F46" s="686"/>
      <c r="G46" s="686"/>
      <c r="H46" s="686"/>
      <c r="I46" s="687"/>
      <c r="J46" s="60" t="str">
        <f>IF(AND('Mapa final'!$Y$10="Muy Baja",'Mapa final'!$AA$10="Leve"),CONCATENATE("R1C",'Mapa final'!$O$10),"")</f>
        <v/>
      </c>
      <c r="K46" s="61" t="str">
        <f ca="1">IF(AND('Mapa final'!$Y$11="Muy Baja",'Mapa final'!$AA$11="Leve"),CONCATENATE("R1C",'Mapa final'!$O$11),"")</f>
        <v/>
      </c>
      <c r="L46" s="61" t="str">
        <f>IF(AND('Mapa final'!$Y$12="Muy Baja",'Mapa final'!$AA$12="Leve"),CONCATENATE("R1C",'Mapa final'!$O$12),"")</f>
        <v/>
      </c>
      <c r="M46" s="61" t="str">
        <f>IF(AND('Mapa final'!$Y$13="Muy Baja",'Mapa final'!$AA$13="Leve"),CONCATENATE("R1C",'Mapa final'!$O$13),"")</f>
        <v/>
      </c>
      <c r="N46" s="61" t="str">
        <f>IF(AND('Mapa final'!$Y$14="Muy Baja",'Mapa final'!$AA$14="Leve"),CONCATENATE("R1C",'Mapa final'!$O$14),"")</f>
        <v/>
      </c>
      <c r="O46" s="62" t="str">
        <f>IF(AND('Mapa final'!$Y$15="Muy Baja",'Mapa final'!$AA$15="Leve"),CONCATENATE("R1C",'Mapa final'!$O$15),"")</f>
        <v/>
      </c>
      <c r="P46" s="60" t="str">
        <f>IF(AND('Mapa final'!$Y$10="Muy Baja",'Mapa final'!$AA$10="Menor"),CONCATENATE("R1C",'Mapa final'!$O$10),"")</f>
        <v/>
      </c>
      <c r="Q46" s="61" t="str">
        <f ca="1">IF(AND('Mapa final'!$Y$11="Muy Baja",'Mapa final'!$AA$11="Menor"),CONCATENATE("R1C",'Mapa final'!$O$11),"")</f>
        <v/>
      </c>
      <c r="R46" s="61" t="str">
        <f>IF(AND('Mapa final'!$Y$12="Muy Baja",'Mapa final'!$AA$12="Menor"),CONCATENATE("R1C",'Mapa final'!$O$12),"")</f>
        <v/>
      </c>
      <c r="S46" s="61" t="str">
        <f>IF(AND('Mapa final'!$Y$13="Muy Baja",'Mapa final'!$AA$13="Menor"),CONCATENATE("R1C",'Mapa final'!$O$13),"")</f>
        <v/>
      </c>
      <c r="T46" s="61" t="str">
        <f>IF(AND('Mapa final'!$Y$14="Muy Baja",'Mapa final'!$AA$14="Menor"),CONCATENATE("R1C",'Mapa final'!$O$14),"")</f>
        <v/>
      </c>
      <c r="U46" s="62" t="str">
        <f>IF(AND('Mapa final'!$Y$15="Muy Baja",'Mapa final'!$AA$15="Menor"),CONCATENATE("R1C",'Mapa final'!$O$15),"")</f>
        <v/>
      </c>
      <c r="V46" s="51" t="str">
        <f>IF(AND('Mapa final'!$Y$10="Muy Baja",'Mapa final'!$AA$10="Moderado"),CONCATENATE("R1C",'Mapa final'!$O$10),"")</f>
        <v/>
      </c>
      <c r="W46" s="69" t="str">
        <f ca="1">IF(AND('Mapa final'!$Y$11="Muy Baja",'Mapa final'!$AA$11="Moderado"),CONCATENATE("R1C",'Mapa final'!$O$11),"")</f>
        <v/>
      </c>
      <c r="X46" s="52" t="str">
        <f>IF(AND('Mapa final'!$Y$12="Muy Baja",'Mapa final'!$AA$12="Moderado"),CONCATENATE("R1C",'Mapa final'!$O$12),"")</f>
        <v/>
      </c>
      <c r="Y46" s="52" t="str">
        <f>IF(AND('Mapa final'!$Y$13="Muy Baja",'Mapa final'!$AA$13="Moderado"),CONCATENATE("R1C",'Mapa final'!$O$13),"")</f>
        <v/>
      </c>
      <c r="Z46" s="52" t="str">
        <f>IF(AND('Mapa final'!$Y$14="Muy Baja",'Mapa final'!$AA$14="Moderado"),CONCATENATE("R1C",'Mapa final'!$O$14),"")</f>
        <v/>
      </c>
      <c r="AA46" s="53" t="str">
        <f>IF(AND('Mapa final'!$Y$15="Muy Baja",'Mapa final'!$AA$15="Moderado"),CONCATENATE("R1C",'Mapa final'!$O$15),"")</f>
        <v/>
      </c>
      <c r="AB46" s="32" t="str">
        <f>IF(AND('Mapa final'!$Y$10="Muy Baja",'Mapa final'!$AA$10="Mayor"),CONCATENATE("R1C",'Mapa final'!$O$10),"")</f>
        <v/>
      </c>
      <c r="AC46" s="33" t="str">
        <f ca="1">IF(AND('Mapa final'!$Y$11="Muy Baja",'Mapa final'!$AA$11="Mayor"),CONCATENATE("R1C",'Mapa final'!$O$11),"")</f>
        <v/>
      </c>
      <c r="AD46" s="33" t="str">
        <f>IF(AND('Mapa final'!$Y$12="Muy Baja",'Mapa final'!$AA$12="Mayor"),CONCATENATE("R1C",'Mapa final'!$O$12),"")</f>
        <v/>
      </c>
      <c r="AE46" s="33" t="str">
        <f>IF(AND('Mapa final'!$Y$13="Muy Baja",'Mapa final'!$AA$13="Mayor"),CONCATENATE("R1C",'Mapa final'!$O$13),"")</f>
        <v/>
      </c>
      <c r="AF46" s="33" t="str">
        <f>IF(AND('Mapa final'!$Y$14="Muy Baja",'Mapa final'!$AA$14="Mayor"),CONCATENATE("R1C",'Mapa final'!$O$14),"")</f>
        <v/>
      </c>
      <c r="AG46" s="34" t="str">
        <f>IF(AND('Mapa final'!$Y$15="Muy Baja",'Mapa final'!$AA$15="Mayor"),CONCATENATE("R1C",'Mapa final'!$O$15),"")</f>
        <v/>
      </c>
      <c r="AH46" s="35" t="str">
        <f>IF(AND('Mapa final'!$Y$10="Muy Baja",'Mapa final'!$AA$10="Catastrófico"),CONCATENATE("R1C",'Mapa final'!$O$10),"")</f>
        <v/>
      </c>
      <c r="AI46" s="36" t="str">
        <f ca="1">IF(AND('Mapa final'!$Y$11="Muy Baja",'Mapa final'!$AA$11="Catastrófico"),CONCATENATE("R1C",'Mapa final'!$O$11),"")</f>
        <v/>
      </c>
      <c r="AJ46" s="36" t="str">
        <f>IF(AND('Mapa final'!$Y$12="Muy Baja",'Mapa final'!$AA$12="Catastrófico"),CONCATENATE("R1C",'Mapa final'!$O$12),"")</f>
        <v/>
      </c>
      <c r="AK46" s="36" t="str">
        <f>IF(AND('Mapa final'!$Y$13="Muy Baja",'Mapa final'!$AA$13="Catastrófico"),CONCATENATE("R1C",'Mapa final'!$O$13),"")</f>
        <v/>
      </c>
      <c r="AL46" s="36" t="str">
        <f>IF(AND('Mapa final'!$Y$14="Muy Baja",'Mapa final'!$AA$14="Catastrófico"),CONCATENATE("R1C",'Mapa final'!$O$14),"")</f>
        <v/>
      </c>
      <c r="AM46" s="37" t="str">
        <f>IF(AND('Mapa final'!$Y$15="Muy Baja",'Mapa final'!$AA$15="Catastrófico"),CONCATENATE("R1C",'Mapa final'!$O$15),"")</f>
        <v/>
      </c>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ht="46.5" customHeight="1" x14ac:dyDescent="0.35">
      <c r="A47" s="70"/>
      <c r="B47" s="647"/>
      <c r="C47" s="647"/>
      <c r="D47" s="648"/>
      <c r="E47" s="704"/>
      <c r="F47" s="705"/>
      <c r="G47" s="705"/>
      <c r="H47" s="705"/>
      <c r="I47" s="690"/>
      <c r="J47" s="63" t="str">
        <f>IF(AND('Mapa final'!$Y$16="Muy Baja",'Mapa final'!$AA$16="Leve"),CONCATENATE("R2C",'Mapa final'!$O$16),"")</f>
        <v/>
      </c>
      <c r="K47" s="64" t="str">
        <f>IF(AND('Mapa final'!$Y$17="Muy Baja",'Mapa final'!$AA$17="Leve"),CONCATENATE("R2C",'Mapa final'!$O$17),"")</f>
        <v/>
      </c>
      <c r="L47" s="64" t="str">
        <f>IF(AND('Mapa final'!$Y$18="Muy Baja",'Mapa final'!$AA$18="Leve"),CONCATENATE("R2C",'Mapa final'!$O$18),"")</f>
        <v/>
      </c>
      <c r="M47" s="64" t="str">
        <f>IF(AND('Mapa final'!$Y$19="Muy Baja",'Mapa final'!$AA$19="Leve"),CONCATENATE("R2C",'Mapa final'!$O$19),"")</f>
        <v/>
      </c>
      <c r="N47" s="64" t="str">
        <f>IF(AND('Mapa final'!$Y$20="Muy Baja",'Mapa final'!$AA$20="Leve"),CONCATENATE("R2C",'Mapa final'!$O$20),"")</f>
        <v/>
      </c>
      <c r="O47" s="65" t="str">
        <f>IF(AND('Mapa final'!$Y$21="Muy Baja",'Mapa final'!$AA$21="Leve"),CONCATENATE("R2C",'Mapa final'!$O$21),"")</f>
        <v/>
      </c>
      <c r="P47" s="63" t="str">
        <f>IF(AND('Mapa final'!$Y$16="Muy Baja",'Mapa final'!$AA$16="Menor"),CONCATENATE("R2C",'Mapa final'!$O$16),"")</f>
        <v/>
      </c>
      <c r="Q47" s="64" t="str">
        <f>IF(AND('Mapa final'!$Y$17="Muy Baja",'Mapa final'!$AA$17="Menor"),CONCATENATE("R2C",'Mapa final'!$O$17),"")</f>
        <v/>
      </c>
      <c r="R47" s="64" t="str">
        <f>IF(AND('Mapa final'!$Y$18="Muy Baja",'Mapa final'!$AA$18="Menor"),CONCATENATE("R2C",'Mapa final'!$O$18),"")</f>
        <v/>
      </c>
      <c r="S47" s="64" t="str">
        <f>IF(AND('Mapa final'!$Y$19="Muy Baja",'Mapa final'!$AA$19="Menor"),CONCATENATE("R2C",'Mapa final'!$O$19),"")</f>
        <v/>
      </c>
      <c r="T47" s="64" t="str">
        <f>IF(AND('Mapa final'!$Y$20="Muy Baja",'Mapa final'!$AA$20="Menor"),CONCATENATE("R2C",'Mapa final'!$O$20),"")</f>
        <v/>
      </c>
      <c r="U47" s="65" t="str">
        <f>IF(AND('Mapa final'!$Y$21="Muy Baja",'Mapa final'!$AA$21="Menor"),CONCATENATE("R2C",'Mapa final'!$O$21),"")</f>
        <v/>
      </c>
      <c r="V47" s="54" t="str">
        <f>IF(AND('Mapa final'!$Y$16="Muy Baja",'Mapa final'!$AA$16="Moderado"),CONCATENATE("R2C",'Mapa final'!$O$16),"")</f>
        <v/>
      </c>
      <c r="W47" s="55" t="str">
        <f>IF(AND('Mapa final'!$Y$17="Muy Baja",'Mapa final'!$AA$17="Moderado"),CONCATENATE("R2C",'Mapa final'!$O$17),"")</f>
        <v/>
      </c>
      <c r="X47" s="55" t="str">
        <f>IF(AND('Mapa final'!$Y$18="Muy Baja",'Mapa final'!$AA$18="Moderado"),CONCATENATE("R2C",'Mapa final'!$O$18),"")</f>
        <v/>
      </c>
      <c r="Y47" s="55" t="str">
        <f>IF(AND('Mapa final'!$Y$19="Muy Baja",'Mapa final'!$AA$19="Moderado"),CONCATENATE("R2C",'Mapa final'!$O$19),"")</f>
        <v/>
      </c>
      <c r="Z47" s="55" t="str">
        <f>IF(AND('Mapa final'!$Y$20="Muy Baja",'Mapa final'!$AA$20="Moderado"),CONCATENATE("R2C",'Mapa final'!$O$20),"")</f>
        <v/>
      </c>
      <c r="AA47" s="56" t="str">
        <f>IF(AND('Mapa final'!$Y$21="Muy Baja",'Mapa final'!$AA$21="Moderado"),CONCATENATE("R2C",'Mapa final'!$O$21),"")</f>
        <v/>
      </c>
      <c r="AB47" s="38" t="str">
        <f>IF(AND('Mapa final'!$Y$16="Muy Baja",'Mapa final'!$AA$16="Mayor"),CONCATENATE("R2C",'Mapa final'!$O$16),"")</f>
        <v/>
      </c>
      <c r="AC47" s="39" t="str">
        <f>IF(AND('Mapa final'!$Y$17="Muy Baja",'Mapa final'!$AA$17="Mayor"),CONCATENATE("R2C",'Mapa final'!$O$17),"")</f>
        <v/>
      </c>
      <c r="AD47" s="39" t="str">
        <f>IF(AND('Mapa final'!$Y$18="Muy Baja",'Mapa final'!$AA$18="Mayor"),CONCATENATE("R2C",'Mapa final'!$O$18),"")</f>
        <v/>
      </c>
      <c r="AE47" s="39" t="str">
        <f>IF(AND('Mapa final'!$Y$19="Muy Baja",'Mapa final'!$AA$19="Mayor"),CONCATENATE("R2C",'Mapa final'!$O$19),"")</f>
        <v/>
      </c>
      <c r="AF47" s="39" t="str">
        <f>IF(AND('Mapa final'!$Y$20="Muy Baja",'Mapa final'!$AA$20="Mayor"),CONCATENATE("R2C",'Mapa final'!$O$20),"")</f>
        <v/>
      </c>
      <c r="AG47" s="40" t="str">
        <f>IF(AND('Mapa final'!$Y$21="Muy Baja",'Mapa final'!$AA$21="Mayor"),CONCATENATE("R2C",'Mapa final'!$O$21),"")</f>
        <v/>
      </c>
      <c r="AH47" s="41" t="str">
        <f>IF(AND('Mapa final'!$Y$16="Muy Baja",'Mapa final'!$AA$16="Catastrófico"),CONCATENATE("R2C",'Mapa final'!$O$16),"")</f>
        <v/>
      </c>
      <c r="AI47" s="42" t="str">
        <f>IF(AND('Mapa final'!$Y$17="Muy Baja",'Mapa final'!$AA$17="Catastrófico"),CONCATENATE("R2C",'Mapa final'!$O$17),"")</f>
        <v/>
      </c>
      <c r="AJ47" s="42" t="str">
        <f>IF(AND('Mapa final'!$Y$18="Muy Baja",'Mapa final'!$AA$18="Catastrófico"),CONCATENATE("R2C",'Mapa final'!$O$18),"")</f>
        <v/>
      </c>
      <c r="AK47" s="42" t="str">
        <f>IF(AND('Mapa final'!$Y$19="Muy Baja",'Mapa final'!$AA$19="Catastrófico"),CONCATENATE("R2C",'Mapa final'!$O$19),"")</f>
        <v/>
      </c>
      <c r="AL47" s="42" t="str">
        <f>IF(AND('Mapa final'!$Y$20="Muy Baja",'Mapa final'!$AA$20="Catastrófico"),CONCATENATE("R2C",'Mapa final'!$O$20),"")</f>
        <v/>
      </c>
      <c r="AM47" s="43" t="str">
        <f>IF(AND('Mapa final'!$Y$21="Muy Baja",'Mapa final'!$AA$21="Catastrófico"),CONCATENATE("R2C",'Mapa final'!$O$21),"")</f>
        <v/>
      </c>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ht="15" customHeight="1" x14ac:dyDescent="0.35">
      <c r="A48" s="70"/>
      <c r="B48" s="647"/>
      <c r="C48" s="647"/>
      <c r="D48" s="648"/>
      <c r="E48" s="704"/>
      <c r="F48" s="705"/>
      <c r="G48" s="705"/>
      <c r="H48" s="705"/>
      <c r="I48" s="690"/>
      <c r="J48" s="63" t="str">
        <f>IF(AND('Mapa final'!$Y$22="Muy Baja",'Mapa final'!$AA$22="Leve"),CONCATENATE("R3C",'Mapa final'!$O$22),"")</f>
        <v/>
      </c>
      <c r="K48" s="64" t="str">
        <f>IF(AND('Mapa final'!$Y$23="Muy Baja",'Mapa final'!$AA$23="Leve"),CONCATENATE("R3C",'Mapa final'!$O$23),"")</f>
        <v/>
      </c>
      <c r="L48" s="64" t="str">
        <f>IF(AND('Mapa final'!$Y$24="Muy Baja",'Mapa final'!$AA$24="Leve"),CONCATENATE("R3C",'Mapa final'!$O$24),"")</f>
        <v/>
      </c>
      <c r="M48" s="64" t="str">
        <f>IF(AND('Mapa final'!$Y$25="Muy Baja",'Mapa final'!$AA$25="Leve"),CONCATENATE("R3C",'Mapa final'!$O$25),"")</f>
        <v/>
      </c>
      <c r="N48" s="64" t="str">
        <f>IF(AND('Mapa final'!$Y$26="Muy Baja",'Mapa final'!$AA$26="Leve"),CONCATENATE("R3C",'Mapa final'!$O$26),"")</f>
        <v/>
      </c>
      <c r="O48" s="65" t="str">
        <f>IF(AND('Mapa final'!$Y$27="Muy Baja",'Mapa final'!$AA$27="Leve"),CONCATENATE("R3C",'Mapa final'!$O$27),"")</f>
        <v/>
      </c>
      <c r="P48" s="63" t="str">
        <f>IF(AND('Mapa final'!$Y$22="Muy Baja",'Mapa final'!$AA$22="Menor"),CONCATENATE("R3C",'Mapa final'!$O$22),"")</f>
        <v/>
      </c>
      <c r="Q48" s="64" t="str">
        <f>IF(AND('Mapa final'!$Y$23="Muy Baja",'Mapa final'!$AA$23="Menor"),CONCATENATE("R3C",'Mapa final'!$O$23),"")</f>
        <v/>
      </c>
      <c r="R48" s="64" t="str">
        <f>IF(AND('Mapa final'!$Y$24="Muy Baja",'Mapa final'!$AA$24="Menor"),CONCATENATE("R3C",'Mapa final'!$O$24),"")</f>
        <v/>
      </c>
      <c r="S48" s="64" t="str">
        <f>IF(AND('Mapa final'!$Y$25="Muy Baja",'Mapa final'!$AA$25="Menor"),CONCATENATE("R3C",'Mapa final'!$O$25),"")</f>
        <v/>
      </c>
      <c r="T48" s="64" t="str">
        <f>IF(AND('Mapa final'!$Y$26="Muy Baja",'Mapa final'!$AA$26="Menor"),CONCATENATE("R3C",'Mapa final'!$O$26),"")</f>
        <v/>
      </c>
      <c r="U48" s="65" t="str">
        <f>IF(AND('Mapa final'!$Y$27="Muy Baja",'Mapa final'!$AA$27="Menor"),CONCATENATE("R3C",'Mapa final'!$O$27),"")</f>
        <v/>
      </c>
      <c r="V48" s="54" t="str">
        <f>IF(AND('Mapa final'!$Y$22="Muy Baja",'Mapa final'!$AA$22="Moderado"),CONCATENATE("R3C",'Mapa final'!$O$22),"")</f>
        <v/>
      </c>
      <c r="W48" s="55" t="str">
        <f>IF(AND('Mapa final'!$Y$23="Muy Baja",'Mapa final'!$AA$23="Moderado"),CONCATENATE("R3C",'Mapa final'!$O$23),"")</f>
        <v/>
      </c>
      <c r="X48" s="55" t="str">
        <f>IF(AND('Mapa final'!$Y$24="Muy Baja",'Mapa final'!$AA$24="Moderado"),CONCATENATE("R3C",'Mapa final'!$O$24),"")</f>
        <v/>
      </c>
      <c r="Y48" s="55" t="str">
        <f>IF(AND('Mapa final'!$Y$25="Muy Baja",'Mapa final'!$AA$25="Moderado"),CONCATENATE("R3C",'Mapa final'!$O$25),"")</f>
        <v/>
      </c>
      <c r="Z48" s="55" t="str">
        <f>IF(AND('Mapa final'!$Y$26="Muy Baja",'Mapa final'!$AA$26="Moderado"),CONCATENATE("R3C",'Mapa final'!$O$26),"")</f>
        <v/>
      </c>
      <c r="AA48" s="56" t="str">
        <f>IF(AND('Mapa final'!$Y$27="Muy Baja",'Mapa final'!$AA$27="Moderado"),CONCATENATE("R3C",'Mapa final'!$O$27),"")</f>
        <v/>
      </c>
      <c r="AB48" s="38" t="str">
        <f>IF(AND('Mapa final'!$Y$22="Muy Baja",'Mapa final'!$AA$22="Mayor"),CONCATENATE("R3C",'Mapa final'!$O$22),"")</f>
        <v/>
      </c>
      <c r="AC48" s="39" t="str">
        <f>IF(AND('Mapa final'!$Y$23="Muy Baja",'Mapa final'!$AA$23="Mayor"),CONCATENATE("R3C",'Mapa final'!$O$23),"")</f>
        <v/>
      </c>
      <c r="AD48" s="39" t="str">
        <f>IF(AND('Mapa final'!$Y$24="Muy Baja",'Mapa final'!$AA$24="Mayor"),CONCATENATE("R3C",'Mapa final'!$O$24),"")</f>
        <v/>
      </c>
      <c r="AE48" s="39" t="str">
        <f>IF(AND('Mapa final'!$Y$25="Muy Baja",'Mapa final'!$AA$25="Mayor"),CONCATENATE("R3C",'Mapa final'!$O$25),"")</f>
        <v/>
      </c>
      <c r="AF48" s="39" t="str">
        <f>IF(AND('Mapa final'!$Y$26="Muy Baja",'Mapa final'!$AA$26="Mayor"),CONCATENATE("R3C",'Mapa final'!$O$26),"")</f>
        <v/>
      </c>
      <c r="AG48" s="40" t="str">
        <f>IF(AND('Mapa final'!$Y$27="Muy Baja",'Mapa final'!$AA$27="Mayor"),CONCATENATE("R3C",'Mapa final'!$O$27),"")</f>
        <v/>
      </c>
      <c r="AH48" s="41" t="str">
        <f>IF(AND('Mapa final'!$Y$22="Muy Baja",'Mapa final'!$AA$22="Catastrófico"),CONCATENATE("R3C",'Mapa final'!$O$22),"")</f>
        <v/>
      </c>
      <c r="AI48" s="42" t="str">
        <f>IF(AND('Mapa final'!$Y$23="Muy Baja",'Mapa final'!$AA$23="Catastrófico"),CONCATENATE("R3C",'Mapa final'!$O$23),"")</f>
        <v/>
      </c>
      <c r="AJ48" s="42" t="str">
        <f>IF(AND('Mapa final'!$Y$24="Muy Baja",'Mapa final'!$AA$24="Catastrófico"),CONCATENATE("R3C",'Mapa final'!$O$24),"")</f>
        <v/>
      </c>
      <c r="AK48" s="42" t="str">
        <f>IF(AND('Mapa final'!$Y$25="Muy Baja",'Mapa final'!$AA$25="Catastrófico"),CONCATENATE("R3C",'Mapa final'!$O$25),"")</f>
        <v/>
      </c>
      <c r="AL48" s="42" t="str">
        <f>IF(AND('Mapa final'!$Y$26="Muy Baja",'Mapa final'!$AA$26="Catastrófico"),CONCATENATE("R3C",'Mapa final'!$O$26),"")</f>
        <v/>
      </c>
      <c r="AM48" s="43" t="str">
        <f>IF(AND('Mapa final'!$Y$27="Muy Baja",'Mapa final'!$AA$27="Catastrófico"),CONCATENATE("R3C",'Mapa final'!$O$27),"")</f>
        <v/>
      </c>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ht="15" customHeight="1" x14ac:dyDescent="0.35">
      <c r="A49" s="70"/>
      <c r="B49" s="647"/>
      <c r="C49" s="647"/>
      <c r="D49" s="648"/>
      <c r="E49" s="688"/>
      <c r="F49" s="689"/>
      <c r="G49" s="689"/>
      <c r="H49" s="689"/>
      <c r="I49" s="690"/>
      <c r="J49" s="63" t="str">
        <f>IF(AND('Mapa final'!$Y$28="Muy Baja",'Mapa final'!$AA$28="Leve"),CONCATENATE("R4C",'Mapa final'!$O$28),"")</f>
        <v/>
      </c>
      <c r="K49" s="64" t="str">
        <f>IF(AND('Mapa final'!$Y$29="Muy Baja",'Mapa final'!$AA$29="Leve"),CONCATENATE("R4C",'Mapa final'!$O$29),"")</f>
        <v/>
      </c>
      <c r="L49" s="64" t="str">
        <f>IF(AND('Mapa final'!$Y$30="Muy Baja",'Mapa final'!$AA$30="Leve"),CONCATENATE("R4C",'Mapa final'!$O$30),"")</f>
        <v/>
      </c>
      <c r="M49" s="64" t="str">
        <f>IF(AND('Mapa final'!$Y$31="Muy Baja",'Mapa final'!$AA$31="Leve"),CONCATENATE("R4C",'Mapa final'!$O$31),"")</f>
        <v/>
      </c>
      <c r="N49" s="64" t="str">
        <f>IF(AND('Mapa final'!$Y$32="Muy Baja",'Mapa final'!$AA$32="Leve"),CONCATENATE("R4C",'Mapa final'!$O$32),"")</f>
        <v/>
      </c>
      <c r="O49" s="65" t="str">
        <f>IF(AND('Mapa final'!$Y$33="Muy Baja",'Mapa final'!$AA$33="Leve"),CONCATENATE("R4C",'Mapa final'!$O$33),"")</f>
        <v/>
      </c>
      <c r="P49" s="63" t="str">
        <f>IF(AND('Mapa final'!$Y$28="Muy Baja",'Mapa final'!$AA$28="Menor"),CONCATENATE("R4C",'Mapa final'!$O$28),"")</f>
        <v/>
      </c>
      <c r="Q49" s="64" t="str">
        <f>IF(AND('Mapa final'!$Y$29="Muy Baja",'Mapa final'!$AA$29="Menor"),CONCATENATE("R4C",'Mapa final'!$O$29),"")</f>
        <v/>
      </c>
      <c r="R49" s="64" t="str">
        <f>IF(AND('Mapa final'!$Y$30="Muy Baja",'Mapa final'!$AA$30="Menor"),CONCATENATE("R4C",'Mapa final'!$O$30),"")</f>
        <v/>
      </c>
      <c r="S49" s="64" t="str">
        <f>IF(AND('Mapa final'!$Y$31="Muy Baja",'Mapa final'!$AA$31="Menor"),CONCATENATE("R4C",'Mapa final'!$O$31),"")</f>
        <v/>
      </c>
      <c r="T49" s="64" t="str">
        <f>IF(AND('Mapa final'!$Y$32="Muy Baja",'Mapa final'!$AA$32="Menor"),CONCATENATE("R4C",'Mapa final'!$O$32),"")</f>
        <v/>
      </c>
      <c r="U49" s="65" t="str">
        <f>IF(AND('Mapa final'!$Y$33="Muy Baja",'Mapa final'!$AA$33="Menor"),CONCATENATE("R4C",'Mapa final'!$O$33),"")</f>
        <v/>
      </c>
      <c r="V49" s="54" t="str">
        <f>IF(AND('Mapa final'!$Y$28="Muy Baja",'Mapa final'!$AA$28="Moderado"),CONCATENATE("R4C",'Mapa final'!$O$28),"")</f>
        <v/>
      </c>
      <c r="W49" s="55" t="str">
        <f>IF(AND('Mapa final'!$Y$29="Muy Baja",'Mapa final'!$AA$29="Moderado"),CONCATENATE("R4C",'Mapa final'!$O$29),"")</f>
        <v/>
      </c>
      <c r="X49" s="55" t="str">
        <f>IF(AND('Mapa final'!$Y$30="Muy Baja",'Mapa final'!$AA$30="Moderado"),CONCATENATE("R4C",'Mapa final'!$O$30),"")</f>
        <v/>
      </c>
      <c r="Y49" s="55" t="str">
        <f>IF(AND('Mapa final'!$Y$31="Muy Baja",'Mapa final'!$AA$31="Moderado"),CONCATENATE("R4C",'Mapa final'!$O$31),"")</f>
        <v/>
      </c>
      <c r="Z49" s="55" t="str">
        <f>IF(AND('Mapa final'!$Y$32="Muy Baja",'Mapa final'!$AA$32="Moderado"),CONCATENATE("R4C",'Mapa final'!$O$32),"")</f>
        <v/>
      </c>
      <c r="AA49" s="56" t="str">
        <f>IF(AND('Mapa final'!$Y$33="Muy Baja",'Mapa final'!$AA$33="Moderado"),CONCATENATE("R4C",'Mapa final'!$O$33),"")</f>
        <v/>
      </c>
      <c r="AB49" s="38" t="str">
        <f>IF(AND('Mapa final'!$Y$28="Muy Baja",'Mapa final'!$AA$28="Mayor"),CONCATENATE("R4C",'Mapa final'!$O$28),"")</f>
        <v/>
      </c>
      <c r="AC49" s="39" t="str">
        <f>IF(AND('Mapa final'!$Y$29="Muy Baja",'Mapa final'!$AA$29="Mayor"),CONCATENATE("R4C",'Mapa final'!$O$29),"")</f>
        <v/>
      </c>
      <c r="AD49" s="39" t="str">
        <f>IF(AND('Mapa final'!$Y$30="Muy Baja",'Mapa final'!$AA$30="Mayor"),CONCATENATE("R4C",'Mapa final'!$O$30),"")</f>
        <v/>
      </c>
      <c r="AE49" s="39" t="str">
        <f>IF(AND('Mapa final'!$Y$31="Muy Baja",'Mapa final'!$AA$31="Mayor"),CONCATENATE("R4C",'Mapa final'!$O$31),"")</f>
        <v/>
      </c>
      <c r="AF49" s="39" t="str">
        <f>IF(AND('Mapa final'!$Y$32="Muy Baja",'Mapa final'!$AA$32="Mayor"),CONCATENATE("R4C",'Mapa final'!$O$32),"")</f>
        <v/>
      </c>
      <c r="AG49" s="40" t="str">
        <f>IF(AND('Mapa final'!$Y$33="Muy Baja",'Mapa final'!$AA$33="Mayor"),CONCATENATE("R4C",'Mapa final'!$O$33),"")</f>
        <v/>
      </c>
      <c r="AH49" s="41" t="str">
        <f>IF(AND('Mapa final'!$Y$28="Muy Baja",'Mapa final'!$AA$28="Catastrófico"),CONCATENATE("R4C",'Mapa final'!$O$28),"")</f>
        <v/>
      </c>
      <c r="AI49" s="42" t="str">
        <f>IF(AND('Mapa final'!$Y$29="Muy Baja",'Mapa final'!$AA$29="Catastrófico"),CONCATENATE("R4C",'Mapa final'!$O$29),"")</f>
        <v/>
      </c>
      <c r="AJ49" s="42" t="str">
        <f>IF(AND('Mapa final'!$Y$30="Muy Baja",'Mapa final'!$AA$30="Catastrófico"),CONCATENATE("R4C",'Mapa final'!$O$30),"")</f>
        <v/>
      </c>
      <c r="AK49" s="42" t="str">
        <f>IF(AND('Mapa final'!$Y$31="Muy Baja",'Mapa final'!$AA$31="Catastrófico"),CONCATENATE("R4C",'Mapa final'!$O$31),"")</f>
        <v/>
      </c>
      <c r="AL49" s="42" t="str">
        <f>IF(AND('Mapa final'!$Y$32="Muy Baja",'Mapa final'!$AA$32="Catastrófico"),CONCATENATE("R4C",'Mapa final'!$O$32),"")</f>
        <v/>
      </c>
      <c r="AM49" s="43" t="str">
        <f>IF(AND('Mapa final'!$Y$33="Muy Baja",'Mapa final'!$AA$33="Catastrófico"),CONCATENATE("R4C",'Mapa final'!$O$33),"")</f>
        <v/>
      </c>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ht="15" customHeight="1" x14ac:dyDescent="0.35">
      <c r="A50" s="70"/>
      <c r="B50" s="647"/>
      <c r="C50" s="647"/>
      <c r="D50" s="648"/>
      <c r="E50" s="688"/>
      <c r="F50" s="689"/>
      <c r="G50" s="689"/>
      <c r="H50" s="689"/>
      <c r="I50" s="690"/>
      <c r="J50" s="63" t="str">
        <f>IF(AND('Mapa final'!$Y$34="Muy Baja",'Mapa final'!$AA$34="Leve"),CONCATENATE("R5C",'Mapa final'!$O$34),"")</f>
        <v/>
      </c>
      <c r="K50" s="64" t="str">
        <f>IF(AND('Mapa final'!$Y$35="Muy Baja",'Mapa final'!$AA$35="Leve"),CONCATENATE("R5C",'Mapa final'!$O$35),"")</f>
        <v/>
      </c>
      <c r="L50" s="64" t="str">
        <f>IF(AND('Mapa final'!$Y$36="Muy Baja",'Mapa final'!$AA$36="Leve"),CONCATENATE("R5C",'Mapa final'!$O$36),"")</f>
        <v/>
      </c>
      <c r="M50" s="64" t="str">
        <f>IF(AND('Mapa final'!$Y$37="Muy Baja",'Mapa final'!$AA$37="Leve"),CONCATENATE("R5C",'Mapa final'!$O$37),"")</f>
        <v/>
      </c>
      <c r="N50" s="64" t="str">
        <f>IF(AND('Mapa final'!$Y$38="Muy Baja",'Mapa final'!$AA$38="Leve"),CONCATENATE("R5C",'Mapa final'!$O$38),"")</f>
        <v/>
      </c>
      <c r="O50" s="65" t="str">
        <f>IF(AND('Mapa final'!$Y$39="Muy Baja",'Mapa final'!$AA$39="Leve"),CONCATENATE("R5C",'Mapa final'!$O$39),"")</f>
        <v/>
      </c>
      <c r="P50" s="63" t="str">
        <f>IF(AND('Mapa final'!$Y$34="Muy Baja",'Mapa final'!$AA$34="Menor"),CONCATENATE("R5C",'Mapa final'!$O$34),"")</f>
        <v/>
      </c>
      <c r="Q50" s="64" t="str">
        <f>IF(AND('Mapa final'!$Y$35="Muy Baja",'Mapa final'!$AA$35="Menor"),CONCATENATE("R5C",'Mapa final'!$O$35),"")</f>
        <v/>
      </c>
      <c r="R50" s="64" t="str">
        <f>IF(AND('Mapa final'!$Y$36="Muy Baja",'Mapa final'!$AA$36="Menor"),CONCATENATE("R5C",'Mapa final'!$O$36),"")</f>
        <v/>
      </c>
      <c r="S50" s="64" t="str">
        <f>IF(AND('Mapa final'!$Y$37="Muy Baja",'Mapa final'!$AA$37="Menor"),CONCATENATE("R5C",'Mapa final'!$O$37),"")</f>
        <v/>
      </c>
      <c r="T50" s="64" t="str">
        <f>IF(AND('Mapa final'!$Y$38="Muy Baja",'Mapa final'!$AA$38="Menor"),CONCATENATE("R5C",'Mapa final'!$O$38),"")</f>
        <v/>
      </c>
      <c r="U50" s="65" t="str">
        <f>IF(AND('Mapa final'!$Y$39="Muy Baja",'Mapa final'!$AA$39="Menor"),CONCATENATE("R5C",'Mapa final'!$O$39),"")</f>
        <v/>
      </c>
      <c r="V50" s="54" t="str">
        <f>IF(AND('Mapa final'!$Y$34="Muy Baja",'Mapa final'!$AA$34="Moderado"),CONCATENATE("R5C",'Mapa final'!$O$34),"")</f>
        <v/>
      </c>
      <c r="W50" s="55" t="str">
        <f>IF(AND('Mapa final'!$Y$35="Muy Baja",'Mapa final'!$AA$35="Moderado"),CONCATENATE("R5C",'Mapa final'!$O$35),"")</f>
        <v/>
      </c>
      <c r="X50" s="55" t="str">
        <f>IF(AND('Mapa final'!$Y$36="Muy Baja",'Mapa final'!$AA$36="Moderado"),CONCATENATE("R5C",'Mapa final'!$O$36),"")</f>
        <v/>
      </c>
      <c r="Y50" s="55" t="str">
        <f>IF(AND('Mapa final'!$Y$37="Muy Baja",'Mapa final'!$AA$37="Moderado"),CONCATENATE("R5C",'Mapa final'!$O$37),"")</f>
        <v/>
      </c>
      <c r="Z50" s="55" t="str">
        <f>IF(AND('Mapa final'!$Y$38="Muy Baja",'Mapa final'!$AA$38="Moderado"),CONCATENATE("R5C",'Mapa final'!$O$38),"")</f>
        <v/>
      </c>
      <c r="AA50" s="56" t="str">
        <f>IF(AND('Mapa final'!$Y$39="Muy Baja",'Mapa final'!$AA$39="Moderado"),CONCATENATE("R5C",'Mapa final'!$O$39),"")</f>
        <v/>
      </c>
      <c r="AB50" s="38" t="str">
        <f>IF(AND('Mapa final'!$Y$34="Muy Baja",'Mapa final'!$AA$34="Mayor"),CONCATENATE("R5C",'Mapa final'!$O$34),"")</f>
        <v/>
      </c>
      <c r="AC50" s="39" t="str">
        <f>IF(AND('Mapa final'!$Y$35="Muy Baja",'Mapa final'!$AA$35="Mayor"),CONCATENATE("R5C",'Mapa final'!$O$35),"")</f>
        <v/>
      </c>
      <c r="AD50" s="44" t="str">
        <f>IF(AND('Mapa final'!$Y$36="Muy Baja",'Mapa final'!$AA$36="Mayor"),CONCATENATE("R5C",'Mapa final'!$O$36),"")</f>
        <v/>
      </c>
      <c r="AE50" s="44" t="str">
        <f>IF(AND('Mapa final'!$Y$37="Muy Baja",'Mapa final'!$AA$37="Mayor"),CONCATENATE("R5C",'Mapa final'!$O$37),"")</f>
        <v/>
      </c>
      <c r="AF50" s="44" t="str">
        <f>IF(AND('Mapa final'!$Y$38="Muy Baja",'Mapa final'!$AA$38="Mayor"),CONCATENATE("R5C",'Mapa final'!$O$38),"")</f>
        <v/>
      </c>
      <c r="AG50" s="40" t="str">
        <f>IF(AND('Mapa final'!$Y$39="Muy Baja",'Mapa final'!$AA$39="Mayor"),CONCATENATE("R5C",'Mapa final'!$O$39),"")</f>
        <v/>
      </c>
      <c r="AH50" s="41" t="str">
        <f>IF(AND('Mapa final'!$Y$34="Muy Baja",'Mapa final'!$AA$34="Catastrófico"),CONCATENATE("R5C",'Mapa final'!$O$34),"")</f>
        <v/>
      </c>
      <c r="AI50" s="42" t="str">
        <f>IF(AND('Mapa final'!$Y$35="Muy Baja",'Mapa final'!$AA$35="Catastrófico"),CONCATENATE("R5C",'Mapa final'!$O$35),"")</f>
        <v/>
      </c>
      <c r="AJ50" s="42" t="str">
        <f>IF(AND('Mapa final'!$Y$36="Muy Baja",'Mapa final'!$AA$36="Catastrófico"),CONCATENATE("R5C",'Mapa final'!$O$36),"")</f>
        <v/>
      </c>
      <c r="AK50" s="42" t="str">
        <f>IF(AND('Mapa final'!$Y$37="Muy Baja",'Mapa final'!$AA$37="Catastrófico"),CONCATENATE("R5C",'Mapa final'!$O$37),"")</f>
        <v/>
      </c>
      <c r="AL50" s="42" t="str">
        <f>IF(AND('Mapa final'!$Y$38="Muy Baja",'Mapa final'!$AA$38="Catastrófico"),CONCATENATE("R5C",'Mapa final'!$O$38),"")</f>
        <v/>
      </c>
      <c r="AM50" s="43" t="str">
        <f>IF(AND('Mapa final'!$Y$39="Muy Baja",'Mapa final'!$AA$39="Catastrófico"),CONCATENATE("R5C",'Mapa final'!$O$39),"")</f>
        <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customHeight="1" x14ac:dyDescent="0.35">
      <c r="A51" s="70"/>
      <c r="B51" s="647"/>
      <c r="C51" s="647"/>
      <c r="D51" s="648"/>
      <c r="E51" s="688"/>
      <c r="F51" s="689"/>
      <c r="G51" s="689"/>
      <c r="H51" s="689"/>
      <c r="I51" s="690"/>
      <c r="J51" s="63" t="str">
        <f>IF(AND('Mapa final'!$Y$40="Muy Baja",'Mapa final'!$AA$40="Leve"),CONCATENATE("R6C",'Mapa final'!$O$40),"")</f>
        <v/>
      </c>
      <c r="K51" s="64" t="str">
        <f>IF(AND('Mapa final'!$Y$41="Muy Baja",'Mapa final'!$AA$41="Leve"),CONCATENATE("R6C",'Mapa final'!$O$41),"")</f>
        <v/>
      </c>
      <c r="L51" s="64" t="str">
        <f>IF(AND('Mapa final'!$Y$42="Muy Baja",'Mapa final'!$AA$42="Leve"),CONCATENATE("R6C",'Mapa final'!$O$42),"")</f>
        <v/>
      </c>
      <c r="M51" s="64" t="str">
        <f>IF(AND('Mapa final'!$Y$43="Muy Baja",'Mapa final'!$AA$43="Leve"),CONCATENATE("R6C",'Mapa final'!$O$43),"")</f>
        <v/>
      </c>
      <c r="N51" s="64" t="str">
        <f>IF(AND('Mapa final'!$Y$44="Muy Baja",'Mapa final'!$AA$44="Leve"),CONCATENATE("R6C",'Mapa final'!$O$44),"")</f>
        <v/>
      </c>
      <c r="O51" s="65" t="str">
        <f>IF(AND('Mapa final'!$Y$45="Muy Baja",'Mapa final'!$AA$45="Leve"),CONCATENATE("R6C",'Mapa final'!$O$45),"")</f>
        <v/>
      </c>
      <c r="P51" s="63" t="str">
        <f>IF(AND('Mapa final'!$Y$40="Muy Baja",'Mapa final'!$AA$40="Menor"),CONCATENATE("R6C",'Mapa final'!$O$40),"")</f>
        <v/>
      </c>
      <c r="Q51" s="64" t="str">
        <f>IF(AND('Mapa final'!$Y$41="Muy Baja",'Mapa final'!$AA$41="Menor"),CONCATENATE("R6C",'Mapa final'!$O$41),"")</f>
        <v/>
      </c>
      <c r="R51" s="64" t="str">
        <f>IF(AND('Mapa final'!$Y$42="Muy Baja",'Mapa final'!$AA$42="Menor"),CONCATENATE("R6C",'Mapa final'!$O$42),"")</f>
        <v/>
      </c>
      <c r="S51" s="64" t="str">
        <f>IF(AND('Mapa final'!$Y$43="Muy Baja",'Mapa final'!$AA$43="Menor"),CONCATENATE("R6C",'Mapa final'!$O$43),"")</f>
        <v/>
      </c>
      <c r="T51" s="64" t="str">
        <f>IF(AND('Mapa final'!$Y$44="Muy Baja",'Mapa final'!$AA$44="Menor"),CONCATENATE("R6C",'Mapa final'!$O$44),"")</f>
        <v/>
      </c>
      <c r="U51" s="65" t="str">
        <f>IF(AND('Mapa final'!$Y$45="Muy Baja",'Mapa final'!$AA$45="Menor"),CONCATENATE("R6C",'Mapa final'!$O$45),"")</f>
        <v/>
      </c>
      <c r="V51" s="54" t="str">
        <f>IF(AND('Mapa final'!$Y$40="Muy Baja",'Mapa final'!$AA$40="Moderado"),CONCATENATE("R6C",'Mapa final'!$O$40),"")</f>
        <v/>
      </c>
      <c r="W51" s="55" t="str">
        <f>IF(AND('Mapa final'!$Y$41="Muy Baja",'Mapa final'!$AA$41="Moderado"),CONCATENATE("R6C",'Mapa final'!$O$41),"")</f>
        <v/>
      </c>
      <c r="X51" s="55" t="str">
        <f>IF(AND('Mapa final'!$Y$42="Muy Baja",'Mapa final'!$AA$42="Moderado"),CONCATENATE("R6C",'Mapa final'!$O$42),"")</f>
        <v/>
      </c>
      <c r="Y51" s="55" t="str">
        <f>IF(AND('Mapa final'!$Y$43="Muy Baja",'Mapa final'!$AA$43="Moderado"),CONCATENATE("R6C",'Mapa final'!$O$43),"")</f>
        <v/>
      </c>
      <c r="Z51" s="55" t="str">
        <f>IF(AND('Mapa final'!$Y$44="Muy Baja",'Mapa final'!$AA$44="Moderado"),CONCATENATE("R6C",'Mapa final'!$O$44),"")</f>
        <v/>
      </c>
      <c r="AA51" s="56" t="str">
        <f>IF(AND('Mapa final'!$Y$45="Muy Baja",'Mapa final'!$AA$45="Moderado"),CONCATENATE("R6C",'Mapa final'!$O$45),"")</f>
        <v/>
      </c>
      <c r="AB51" s="38" t="str">
        <f>IF(AND('Mapa final'!$Y$40="Muy Baja",'Mapa final'!$AA$40="Mayor"),CONCATENATE("R6C",'Mapa final'!$O$40),"")</f>
        <v/>
      </c>
      <c r="AC51" s="39" t="str">
        <f>IF(AND('Mapa final'!$Y$41="Muy Baja",'Mapa final'!$AA$41="Mayor"),CONCATENATE("R6C",'Mapa final'!$O$41),"")</f>
        <v/>
      </c>
      <c r="AD51" s="44" t="str">
        <f>IF(AND('Mapa final'!$Y$42="Muy Baja",'Mapa final'!$AA$42="Mayor"),CONCATENATE("R6C",'Mapa final'!$O$42),"")</f>
        <v/>
      </c>
      <c r="AE51" s="44" t="str">
        <f>IF(AND('Mapa final'!$Y$43="Muy Baja",'Mapa final'!$AA$43="Mayor"),CONCATENATE("R6C",'Mapa final'!$O$43),"")</f>
        <v/>
      </c>
      <c r="AF51" s="44" t="str">
        <f>IF(AND('Mapa final'!$Y$44="Muy Baja",'Mapa final'!$AA$44="Mayor"),CONCATENATE("R6C",'Mapa final'!$O$44),"")</f>
        <v/>
      </c>
      <c r="AG51" s="40" t="str">
        <f>IF(AND('Mapa final'!$Y$45="Muy Baja",'Mapa final'!$AA$45="Mayor"),CONCATENATE("R6C",'Mapa final'!$O$45),"")</f>
        <v/>
      </c>
      <c r="AH51" s="41" t="str">
        <f>IF(AND('Mapa final'!$Y$40="Muy Baja",'Mapa final'!$AA$40="Catastrófico"),CONCATENATE("R6C",'Mapa final'!$O$40),"")</f>
        <v/>
      </c>
      <c r="AI51" s="42" t="str">
        <f>IF(AND('Mapa final'!$Y$41="Muy Baja",'Mapa final'!$AA$41="Catastrófico"),CONCATENATE("R6C",'Mapa final'!$O$41),"")</f>
        <v/>
      </c>
      <c r="AJ51" s="42" t="str">
        <f>IF(AND('Mapa final'!$Y$42="Muy Baja",'Mapa final'!$AA$42="Catastrófico"),CONCATENATE("R6C",'Mapa final'!$O$42),"")</f>
        <v/>
      </c>
      <c r="AK51" s="42" t="str">
        <f>IF(AND('Mapa final'!$Y$43="Muy Baja",'Mapa final'!$AA$43="Catastrófico"),CONCATENATE("R6C",'Mapa final'!$O$43),"")</f>
        <v/>
      </c>
      <c r="AL51" s="42" t="str">
        <f>IF(AND('Mapa final'!$Y$44="Muy Baja",'Mapa final'!$AA$44="Catastrófico"),CONCATENATE("R6C",'Mapa final'!$O$44),"")</f>
        <v/>
      </c>
      <c r="AM51" s="43" t="str">
        <f>IF(AND('Mapa final'!$Y$45="Muy Baja",'Mapa final'!$AA$45="Catastrófico"),CONCATENATE("R6C",'Mapa final'!$O$45),"")</f>
        <v/>
      </c>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ht="15" customHeight="1" x14ac:dyDescent="0.35">
      <c r="A52" s="70"/>
      <c r="B52" s="647"/>
      <c r="C52" s="647"/>
      <c r="D52" s="648"/>
      <c r="E52" s="688"/>
      <c r="F52" s="689"/>
      <c r="G52" s="689"/>
      <c r="H52" s="689"/>
      <c r="I52" s="690"/>
      <c r="J52" s="63" t="str">
        <f>IF(AND('Mapa final'!$Y$46="Muy Baja",'Mapa final'!$AA$46="Leve"),CONCATENATE("R7C",'Mapa final'!$O$46),"")</f>
        <v/>
      </c>
      <c r="K52" s="64" t="str">
        <f>IF(AND('Mapa final'!$Y$47="Muy Baja",'Mapa final'!$AA$47="Leve"),CONCATENATE("R7C",'Mapa final'!$O$47),"")</f>
        <v/>
      </c>
      <c r="L52" s="64" t="str">
        <f>IF(AND('Mapa final'!$Y$48="Muy Baja",'Mapa final'!$AA$48="Leve"),CONCATENATE("R7C",'Mapa final'!$O$48),"")</f>
        <v/>
      </c>
      <c r="M52" s="64" t="str">
        <f>IF(AND('Mapa final'!$Y$49="Muy Baja",'Mapa final'!$AA$49="Leve"),CONCATENATE("R7C",'Mapa final'!$O$49),"")</f>
        <v/>
      </c>
      <c r="N52" s="64" t="str">
        <f>IF(AND('Mapa final'!$Y$50="Muy Baja",'Mapa final'!$AA$50="Leve"),CONCATENATE("R7C",'Mapa final'!$O$50),"")</f>
        <v/>
      </c>
      <c r="O52" s="65" t="str">
        <f>IF(AND('Mapa final'!$Y$51="Muy Baja",'Mapa final'!$AA$51="Leve"),CONCATENATE("R7C",'Mapa final'!$O$51),"")</f>
        <v/>
      </c>
      <c r="P52" s="63" t="str">
        <f>IF(AND('Mapa final'!$Y$46="Muy Baja",'Mapa final'!$AA$46="Menor"),CONCATENATE("R7C",'Mapa final'!$O$46),"")</f>
        <v/>
      </c>
      <c r="Q52" s="64" t="str">
        <f>IF(AND('Mapa final'!$Y$47="Muy Baja",'Mapa final'!$AA$47="Menor"),CONCATENATE("R7C",'Mapa final'!$O$47),"")</f>
        <v/>
      </c>
      <c r="R52" s="64" t="str">
        <f>IF(AND('Mapa final'!$Y$48="Muy Baja",'Mapa final'!$AA$48="Menor"),CONCATENATE("R7C",'Mapa final'!$O$48),"")</f>
        <v/>
      </c>
      <c r="S52" s="64" t="str">
        <f>IF(AND('Mapa final'!$Y$49="Muy Baja",'Mapa final'!$AA$49="Menor"),CONCATENATE("R7C",'Mapa final'!$O$49),"")</f>
        <v/>
      </c>
      <c r="T52" s="64" t="str">
        <f>IF(AND('Mapa final'!$Y$50="Muy Baja",'Mapa final'!$AA$50="Menor"),CONCATENATE("R7C",'Mapa final'!$O$50),"")</f>
        <v/>
      </c>
      <c r="U52" s="65" t="str">
        <f>IF(AND('Mapa final'!$Y$51="Muy Baja",'Mapa final'!$AA$51="Menor"),CONCATENATE("R7C",'Mapa final'!$O$51),"")</f>
        <v/>
      </c>
      <c r="V52" s="54" t="str">
        <f>IF(AND('Mapa final'!$Y$46="Muy Baja",'Mapa final'!$AA$46="Moderado"),CONCATENATE("R7C",'Mapa final'!$O$46),"")</f>
        <v/>
      </c>
      <c r="W52" s="55" t="str">
        <f>IF(AND('Mapa final'!$Y$47="Muy Baja",'Mapa final'!$AA$47="Moderado"),CONCATENATE("R7C",'Mapa final'!$O$47),"")</f>
        <v/>
      </c>
      <c r="X52" s="55" t="str">
        <f>IF(AND('Mapa final'!$Y$48="Muy Baja",'Mapa final'!$AA$48="Moderado"),CONCATENATE("R7C",'Mapa final'!$O$48),"")</f>
        <v/>
      </c>
      <c r="Y52" s="55" t="str">
        <f>IF(AND('Mapa final'!$Y$49="Muy Baja",'Mapa final'!$AA$49="Moderado"),CONCATENATE("R7C",'Mapa final'!$O$49),"")</f>
        <v/>
      </c>
      <c r="Z52" s="55" t="str">
        <f>IF(AND('Mapa final'!$Y$50="Muy Baja",'Mapa final'!$AA$50="Moderado"),CONCATENATE("R7C",'Mapa final'!$O$50),"")</f>
        <v/>
      </c>
      <c r="AA52" s="56" t="str">
        <f>IF(AND('Mapa final'!$Y$51="Muy Baja",'Mapa final'!$AA$51="Moderado"),CONCATENATE("R7C",'Mapa final'!$O$51),"")</f>
        <v/>
      </c>
      <c r="AB52" s="38" t="str">
        <f>IF(AND('Mapa final'!$Y$46="Muy Baja",'Mapa final'!$AA$46="Mayor"),CONCATENATE("R7C",'Mapa final'!$O$46),"")</f>
        <v/>
      </c>
      <c r="AC52" s="39" t="str">
        <f>IF(AND('Mapa final'!$Y$47="Muy Baja",'Mapa final'!$AA$47="Mayor"),CONCATENATE("R7C",'Mapa final'!$O$47),"")</f>
        <v/>
      </c>
      <c r="AD52" s="44" t="str">
        <f>IF(AND('Mapa final'!$Y$48="Muy Baja",'Mapa final'!$AA$48="Mayor"),CONCATENATE("R7C",'Mapa final'!$O$48),"")</f>
        <v/>
      </c>
      <c r="AE52" s="44" t="str">
        <f>IF(AND('Mapa final'!$Y$49="Muy Baja",'Mapa final'!$AA$49="Mayor"),CONCATENATE("R7C",'Mapa final'!$O$49),"")</f>
        <v/>
      </c>
      <c r="AF52" s="44" t="str">
        <f>IF(AND('Mapa final'!$Y$50="Muy Baja",'Mapa final'!$AA$50="Mayor"),CONCATENATE("R7C",'Mapa final'!$O$50),"")</f>
        <v/>
      </c>
      <c r="AG52" s="40" t="str">
        <f>IF(AND('Mapa final'!$Y$51="Muy Baja",'Mapa final'!$AA$51="Mayor"),CONCATENATE("R7C",'Mapa final'!$O$51),"")</f>
        <v/>
      </c>
      <c r="AH52" s="41" t="str">
        <f>IF(AND('Mapa final'!$Y$46="Muy Baja",'Mapa final'!$AA$46="Catastrófico"),CONCATENATE("R7C",'Mapa final'!$O$46),"")</f>
        <v/>
      </c>
      <c r="AI52" s="42" t="str">
        <f>IF(AND('Mapa final'!$Y$47="Muy Baja",'Mapa final'!$AA$47="Catastrófico"),CONCATENATE("R7C",'Mapa final'!$O$47),"")</f>
        <v/>
      </c>
      <c r="AJ52" s="42" t="str">
        <f>IF(AND('Mapa final'!$Y$48="Muy Baja",'Mapa final'!$AA$48="Catastrófico"),CONCATENATE("R7C",'Mapa final'!$O$48),"")</f>
        <v/>
      </c>
      <c r="AK52" s="42" t="str">
        <f>IF(AND('Mapa final'!$Y$49="Muy Baja",'Mapa final'!$AA$49="Catastrófico"),CONCATENATE("R7C",'Mapa final'!$O$49),"")</f>
        <v/>
      </c>
      <c r="AL52" s="42" t="str">
        <f>IF(AND('Mapa final'!$Y$50="Muy Baja",'Mapa final'!$AA$50="Catastrófico"),CONCATENATE("R7C",'Mapa final'!$O$50),"")</f>
        <v/>
      </c>
      <c r="AM52" s="43" t="str">
        <f>IF(AND('Mapa final'!$Y$51="Muy Baja",'Mapa final'!$AA$51="Catastrófico"),CONCATENATE("R7C",'Mapa final'!$O$51),"")</f>
        <v/>
      </c>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35">
      <c r="A53" s="70"/>
      <c r="B53" s="647"/>
      <c r="C53" s="647"/>
      <c r="D53" s="648"/>
      <c r="E53" s="688"/>
      <c r="F53" s="689"/>
      <c r="G53" s="689"/>
      <c r="H53" s="689"/>
      <c r="I53" s="690"/>
      <c r="J53" s="63" t="str">
        <f>IF(AND('Mapa final'!$Y$52="Muy Baja",'Mapa final'!$AA$52="Leve"),CONCATENATE("R8C",'Mapa final'!$O$52),"")</f>
        <v/>
      </c>
      <c r="K53" s="64" t="str">
        <f>IF(AND('Mapa final'!$Y$53="Muy Baja",'Mapa final'!$AA$53="Leve"),CONCATENATE("R8C",'Mapa final'!$O$53),"")</f>
        <v/>
      </c>
      <c r="L53" s="64" t="str">
        <f>IF(AND('Mapa final'!$Y$54="Muy Baja",'Mapa final'!$AA$54="Leve"),CONCATENATE("R8C",'Mapa final'!$O$54),"")</f>
        <v/>
      </c>
      <c r="M53" s="64" t="str">
        <f>IF(AND('Mapa final'!$Y$55="Muy Baja",'Mapa final'!$AA$55="Leve"),CONCATENATE("R8C",'Mapa final'!$O$55),"")</f>
        <v/>
      </c>
      <c r="N53" s="64" t="str">
        <f>IF(AND('Mapa final'!$Y$56="Muy Baja",'Mapa final'!$AA$56="Leve"),CONCATENATE("R8C",'Mapa final'!$O$56),"")</f>
        <v/>
      </c>
      <c r="O53" s="65" t="str">
        <f>IF(AND('Mapa final'!$Y$57="Muy Baja",'Mapa final'!$AA$57="Leve"),CONCATENATE("R8C",'Mapa final'!$O$57),"")</f>
        <v/>
      </c>
      <c r="P53" s="63" t="str">
        <f>IF(AND('Mapa final'!$Y$52="Muy Baja",'Mapa final'!$AA$52="Menor"),CONCATENATE("R8C",'Mapa final'!$O$52),"")</f>
        <v/>
      </c>
      <c r="Q53" s="64" t="str">
        <f>IF(AND('Mapa final'!$Y$53="Muy Baja",'Mapa final'!$AA$53="Menor"),CONCATENATE("R8C",'Mapa final'!$O$53),"")</f>
        <v/>
      </c>
      <c r="R53" s="64" t="str">
        <f>IF(AND('Mapa final'!$Y$54="Muy Baja",'Mapa final'!$AA$54="Menor"),CONCATENATE("R8C",'Mapa final'!$O$54),"")</f>
        <v/>
      </c>
      <c r="S53" s="64" t="str">
        <f>IF(AND('Mapa final'!$Y$55="Muy Baja",'Mapa final'!$AA$55="Menor"),CONCATENATE("R8C",'Mapa final'!$O$55),"")</f>
        <v/>
      </c>
      <c r="T53" s="64" t="str">
        <f>IF(AND('Mapa final'!$Y$56="Muy Baja",'Mapa final'!$AA$56="Menor"),CONCATENATE("R8C",'Mapa final'!$O$56),"")</f>
        <v/>
      </c>
      <c r="U53" s="65" t="str">
        <f>IF(AND('Mapa final'!$Y$57="Muy Baja",'Mapa final'!$AA$57="Menor"),CONCATENATE("R8C",'Mapa final'!$O$57),"")</f>
        <v/>
      </c>
      <c r="V53" s="54" t="str">
        <f>IF(AND('Mapa final'!$Y$52="Muy Baja",'Mapa final'!$AA$52="Moderado"),CONCATENATE("R8C",'Mapa final'!$O$52),"")</f>
        <v/>
      </c>
      <c r="W53" s="55" t="str">
        <f>IF(AND('Mapa final'!$Y$53="Muy Baja",'Mapa final'!$AA$53="Moderado"),CONCATENATE("R8C",'Mapa final'!$O$53),"")</f>
        <v/>
      </c>
      <c r="X53" s="55" t="str">
        <f>IF(AND('Mapa final'!$Y$54="Muy Baja",'Mapa final'!$AA$54="Moderado"),CONCATENATE("R8C",'Mapa final'!$O$54),"")</f>
        <v/>
      </c>
      <c r="Y53" s="55" t="str">
        <f>IF(AND('Mapa final'!$Y$55="Muy Baja",'Mapa final'!$AA$55="Moderado"),CONCATENATE("R8C",'Mapa final'!$O$55),"")</f>
        <v/>
      </c>
      <c r="Z53" s="55" t="str">
        <f>IF(AND('Mapa final'!$Y$56="Muy Baja",'Mapa final'!$AA$56="Moderado"),CONCATENATE("R8C",'Mapa final'!$O$56),"")</f>
        <v/>
      </c>
      <c r="AA53" s="56" t="str">
        <f>IF(AND('Mapa final'!$Y$57="Muy Baja",'Mapa final'!$AA$57="Moderado"),CONCATENATE("R8C",'Mapa final'!$O$57),"")</f>
        <v/>
      </c>
      <c r="AB53" s="38" t="str">
        <f>IF(AND('Mapa final'!$Y$52="Muy Baja",'Mapa final'!$AA$52="Mayor"),CONCATENATE("R8C",'Mapa final'!$O$52),"")</f>
        <v/>
      </c>
      <c r="AC53" s="39" t="str">
        <f>IF(AND('Mapa final'!$Y$53="Muy Baja",'Mapa final'!$AA$53="Mayor"),CONCATENATE("R8C",'Mapa final'!$O$53),"")</f>
        <v/>
      </c>
      <c r="AD53" s="44" t="str">
        <f>IF(AND('Mapa final'!$Y$54="Muy Baja",'Mapa final'!$AA$54="Mayor"),CONCATENATE("R8C",'Mapa final'!$O$54),"")</f>
        <v/>
      </c>
      <c r="AE53" s="44" t="str">
        <f>IF(AND('Mapa final'!$Y$55="Muy Baja",'Mapa final'!$AA$55="Mayor"),CONCATENATE("R8C",'Mapa final'!$O$55),"")</f>
        <v/>
      </c>
      <c r="AF53" s="44" t="str">
        <f>IF(AND('Mapa final'!$Y$56="Muy Baja",'Mapa final'!$AA$56="Mayor"),CONCATENATE("R8C",'Mapa final'!$O$56),"")</f>
        <v/>
      </c>
      <c r="AG53" s="40" t="str">
        <f>IF(AND('Mapa final'!$Y$57="Muy Baja",'Mapa final'!$AA$57="Mayor"),CONCATENATE("R8C",'Mapa final'!$O$57),"")</f>
        <v/>
      </c>
      <c r="AH53" s="41" t="str">
        <f>IF(AND('Mapa final'!$Y$52="Muy Baja",'Mapa final'!$AA$52="Catastrófico"),CONCATENATE("R8C",'Mapa final'!$O$52),"")</f>
        <v/>
      </c>
      <c r="AI53" s="42" t="str">
        <f>IF(AND('Mapa final'!$Y$53="Muy Baja",'Mapa final'!$AA$53="Catastrófico"),CONCATENATE("R8C",'Mapa final'!$O$53),"")</f>
        <v/>
      </c>
      <c r="AJ53" s="42" t="str">
        <f>IF(AND('Mapa final'!$Y$54="Muy Baja",'Mapa final'!$AA$54="Catastrófico"),CONCATENATE("R8C",'Mapa final'!$O$54),"")</f>
        <v/>
      </c>
      <c r="AK53" s="42" t="str">
        <f>IF(AND('Mapa final'!$Y$55="Muy Baja",'Mapa final'!$AA$55="Catastrófico"),CONCATENATE("R8C",'Mapa final'!$O$55),"")</f>
        <v/>
      </c>
      <c r="AL53" s="42" t="str">
        <f>IF(AND('Mapa final'!$Y$56="Muy Baja",'Mapa final'!$AA$56="Catastrófico"),CONCATENATE("R8C",'Mapa final'!$O$56),"")</f>
        <v/>
      </c>
      <c r="AM53" s="43" t="str">
        <f>IF(AND('Mapa final'!$Y$57="Muy Baja",'Mapa final'!$AA$57="Catastrófico"),CONCATENATE("R8C",'Mapa final'!$O$57),"")</f>
        <v/>
      </c>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35">
      <c r="A54" s="70"/>
      <c r="B54" s="647"/>
      <c r="C54" s="647"/>
      <c r="D54" s="648"/>
      <c r="E54" s="688"/>
      <c r="F54" s="689"/>
      <c r="G54" s="689"/>
      <c r="H54" s="689"/>
      <c r="I54" s="690"/>
      <c r="J54" s="63" t="str">
        <f>IF(AND('Mapa final'!$Y$58="Muy Baja",'Mapa final'!$AA$58="Leve"),CONCATENATE("R9C",'Mapa final'!$O$58),"")</f>
        <v/>
      </c>
      <c r="K54" s="64" t="str">
        <f>IF(AND('Mapa final'!$Y$59="Muy Baja",'Mapa final'!$AA$59="Leve"),CONCATENATE("R9C",'Mapa final'!$O$59),"")</f>
        <v/>
      </c>
      <c r="L54" s="64" t="str">
        <f>IF(AND('Mapa final'!$Y$60="Muy Baja",'Mapa final'!$AA$60="Leve"),CONCATENATE("R9C",'Mapa final'!$O$60),"")</f>
        <v/>
      </c>
      <c r="M54" s="64" t="str">
        <f>IF(AND('Mapa final'!$Y$61="Muy Baja",'Mapa final'!$AA$61="Leve"),CONCATENATE("R9C",'Mapa final'!$O$61),"")</f>
        <v/>
      </c>
      <c r="N54" s="64" t="str">
        <f>IF(AND('Mapa final'!$Y$62="Muy Baja",'Mapa final'!$AA$62="Leve"),CONCATENATE("R9C",'Mapa final'!$O$62),"")</f>
        <v/>
      </c>
      <c r="O54" s="65" t="str">
        <f>IF(AND('Mapa final'!$Y$63="Muy Baja",'Mapa final'!$AA$63="Leve"),CONCATENATE("R9C",'Mapa final'!$O$63),"")</f>
        <v/>
      </c>
      <c r="P54" s="63" t="str">
        <f>IF(AND('Mapa final'!$Y$58="Muy Baja",'Mapa final'!$AA$58="Menor"),CONCATENATE("R9C",'Mapa final'!$O$58),"")</f>
        <v/>
      </c>
      <c r="Q54" s="64" t="str">
        <f>IF(AND('Mapa final'!$Y$59="Muy Baja",'Mapa final'!$AA$59="Menor"),CONCATENATE("R9C",'Mapa final'!$O$59),"")</f>
        <v/>
      </c>
      <c r="R54" s="64" t="str">
        <f>IF(AND('Mapa final'!$Y$60="Muy Baja",'Mapa final'!$AA$60="Menor"),CONCATENATE("R9C",'Mapa final'!$O$60),"")</f>
        <v/>
      </c>
      <c r="S54" s="64" t="str">
        <f>IF(AND('Mapa final'!$Y$61="Muy Baja",'Mapa final'!$AA$61="Menor"),CONCATENATE("R9C",'Mapa final'!$O$61),"")</f>
        <v/>
      </c>
      <c r="T54" s="64" t="str">
        <f>IF(AND('Mapa final'!$Y$62="Muy Baja",'Mapa final'!$AA$62="Menor"),CONCATENATE("R9C",'Mapa final'!$O$62),"")</f>
        <v/>
      </c>
      <c r="U54" s="65" t="str">
        <f>IF(AND('Mapa final'!$Y$63="Muy Baja",'Mapa final'!$AA$63="Menor"),CONCATENATE("R9C",'Mapa final'!$O$63),"")</f>
        <v/>
      </c>
      <c r="V54" s="54" t="str">
        <f>IF(AND('Mapa final'!$Y$58="Muy Baja",'Mapa final'!$AA$58="Moderado"),CONCATENATE("R9C",'Mapa final'!$O$58),"")</f>
        <v/>
      </c>
      <c r="W54" s="55" t="str">
        <f>IF(AND('Mapa final'!$Y$59="Muy Baja",'Mapa final'!$AA$59="Moderado"),CONCATENATE("R9C",'Mapa final'!$O$59),"")</f>
        <v/>
      </c>
      <c r="X54" s="55" t="str">
        <f>IF(AND('Mapa final'!$Y$60="Muy Baja",'Mapa final'!$AA$60="Moderado"),CONCATENATE("R9C",'Mapa final'!$O$60),"")</f>
        <v/>
      </c>
      <c r="Y54" s="55" t="str">
        <f>IF(AND('Mapa final'!$Y$61="Muy Baja",'Mapa final'!$AA$61="Moderado"),CONCATENATE("R9C",'Mapa final'!$O$61),"")</f>
        <v/>
      </c>
      <c r="Z54" s="55" t="str">
        <f>IF(AND('Mapa final'!$Y$62="Muy Baja",'Mapa final'!$AA$62="Moderado"),CONCATENATE("R9C",'Mapa final'!$O$62),"")</f>
        <v/>
      </c>
      <c r="AA54" s="56" t="str">
        <f>IF(AND('Mapa final'!$Y$63="Muy Baja",'Mapa final'!$AA$63="Moderado"),CONCATENATE("R9C",'Mapa final'!$O$63),"")</f>
        <v/>
      </c>
      <c r="AB54" s="38" t="str">
        <f>IF(AND('Mapa final'!$Y$58="Muy Baja",'Mapa final'!$AA$58="Mayor"),CONCATENATE("R9C",'Mapa final'!$O$58),"")</f>
        <v/>
      </c>
      <c r="AC54" s="39" t="str">
        <f>IF(AND('Mapa final'!$Y$59="Muy Baja",'Mapa final'!$AA$59="Mayor"),CONCATENATE("R9C",'Mapa final'!$O$59),"")</f>
        <v/>
      </c>
      <c r="AD54" s="44" t="str">
        <f>IF(AND('Mapa final'!$Y$60="Muy Baja",'Mapa final'!$AA$60="Mayor"),CONCATENATE("R9C",'Mapa final'!$O$60),"")</f>
        <v/>
      </c>
      <c r="AE54" s="44" t="str">
        <f>IF(AND('Mapa final'!$Y$61="Muy Baja",'Mapa final'!$AA$61="Mayor"),CONCATENATE("R9C",'Mapa final'!$O$61),"")</f>
        <v/>
      </c>
      <c r="AF54" s="44" t="str">
        <f>IF(AND('Mapa final'!$Y$62="Muy Baja",'Mapa final'!$AA$62="Mayor"),CONCATENATE("R9C",'Mapa final'!$O$62),"")</f>
        <v/>
      </c>
      <c r="AG54" s="40" t="str">
        <f>IF(AND('Mapa final'!$Y$63="Muy Baja",'Mapa final'!$AA$63="Mayor"),CONCATENATE("R9C",'Mapa final'!$O$63),"")</f>
        <v/>
      </c>
      <c r="AH54" s="41" t="str">
        <f>IF(AND('Mapa final'!$Y$58="Muy Baja",'Mapa final'!$AA$58="Catastrófico"),CONCATENATE("R9C",'Mapa final'!$O$58),"")</f>
        <v/>
      </c>
      <c r="AI54" s="42" t="str">
        <f>IF(AND('Mapa final'!$Y$59="Muy Baja",'Mapa final'!$AA$59="Catastrófico"),CONCATENATE("R9C",'Mapa final'!$O$59),"")</f>
        <v/>
      </c>
      <c r="AJ54" s="42" t="str">
        <f>IF(AND('Mapa final'!$Y$60="Muy Baja",'Mapa final'!$AA$60="Catastrófico"),CONCATENATE("R9C",'Mapa final'!$O$60),"")</f>
        <v/>
      </c>
      <c r="AK54" s="42" t="str">
        <f>IF(AND('Mapa final'!$Y$61="Muy Baja",'Mapa final'!$AA$61="Catastrófico"),CONCATENATE("R9C",'Mapa final'!$O$61),"")</f>
        <v/>
      </c>
      <c r="AL54" s="42" t="str">
        <f>IF(AND('Mapa final'!$Y$62="Muy Baja",'Mapa final'!$AA$62="Catastrófico"),CONCATENATE("R9C",'Mapa final'!$O$62),"")</f>
        <v/>
      </c>
      <c r="AM54" s="43" t="str">
        <f>IF(AND('Mapa final'!$Y$63="Muy Baja",'Mapa final'!$AA$63="Catastrófico"),CONCATENATE("R9C",'Mapa final'!$O$63),"")</f>
        <v/>
      </c>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ht="15.75" customHeight="1" thickBot="1" x14ac:dyDescent="0.4">
      <c r="A55" s="70"/>
      <c r="B55" s="647"/>
      <c r="C55" s="647"/>
      <c r="D55" s="648"/>
      <c r="E55" s="691"/>
      <c r="F55" s="692"/>
      <c r="G55" s="692"/>
      <c r="H55" s="692"/>
      <c r="I55" s="693"/>
      <c r="J55" s="66" t="str">
        <f>IF(AND('Mapa final'!$Y$64="Muy Baja",'Mapa final'!$AA$64="Leve"),CONCATENATE("R10C",'Mapa final'!$O$64),"")</f>
        <v/>
      </c>
      <c r="K55" s="67" t="str">
        <f>IF(AND('Mapa final'!$Y$65="Muy Baja",'Mapa final'!$AA$65="Leve"),CONCATENATE("R10C",'Mapa final'!$O$65),"")</f>
        <v/>
      </c>
      <c r="L55" s="67" t="str">
        <f>IF(AND('Mapa final'!$Y$66="Muy Baja",'Mapa final'!$AA$66="Leve"),CONCATENATE("R10C",'Mapa final'!$O$66),"")</f>
        <v/>
      </c>
      <c r="M55" s="67" t="str">
        <f>IF(AND('Mapa final'!$Y$67="Muy Baja",'Mapa final'!$AA$67="Leve"),CONCATENATE("R10C",'Mapa final'!$O$67),"")</f>
        <v/>
      </c>
      <c r="N55" s="67" t="str">
        <f>IF(AND('Mapa final'!$Y$68="Muy Baja",'Mapa final'!$AA$68="Leve"),CONCATENATE("R10C",'Mapa final'!$O$68),"")</f>
        <v/>
      </c>
      <c r="O55" s="68" t="str">
        <f>IF(AND('Mapa final'!$Y$69="Muy Baja",'Mapa final'!$AA$69="Leve"),CONCATENATE("R10C",'Mapa final'!$O$69),"")</f>
        <v/>
      </c>
      <c r="P55" s="66" t="str">
        <f>IF(AND('Mapa final'!$Y$64="Muy Baja",'Mapa final'!$AA$64="Menor"),CONCATENATE("R10C",'Mapa final'!$O$64),"")</f>
        <v/>
      </c>
      <c r="Q55" s="67" t="str">
        <f>IF(AND('Mapa final'!$Y$65="Muy Baja",'Mapa final'!$AA$65="Menor"),CONCATENATE("R10C",'Mapa final'!$O$65),"")</f>
        <v/>
      </c>
      <c r="R55" s="67" t="str">
        <f>IF(AND('Mapa final'!$Y$66="Muy Baja",'Mapa final'!$AA$66="Menor"),CONCATENATE("R10C",'Mapa final'!$O$66),"")</f>
        <v/>
      </c>
      <c r="S55" s="67" t="str">
        <f>IF(AND('Mapa final'!$Y$67="Muy Baja",'Mapa final'!$AA$67="Menor"),CONCATENATE("R10C",'Mapa final'!$O$67),"")</f>
        <v/>
      </c>
      <c r="T55" s="67" t="str">
        <f>IF(AND('Mapa final'!$Y$68="Muy Baja",'Mapa final'!$AA$68="Menor"),CONCATENATE("R10C",'Mapa final'!$O$68),"")</f>
        <v/>
      </c>
      <c r="U55" s="68" t="str">
        <f>IF(AND('Mapa final'!$Y$69="Muy Baja",'Mapa final'!$AA$69="Menor"),CONCATENATE("R10C",'Mapa final'!$O$69),"")</f>
        <v/>
      </c>
      <c r="V55" s="57" t="str">
        <f>IF(AND('Mapa final'!$Y$64="Muy Baja",'Mapa final'!$AA$64="Moderado"),CONCATENATE("R10C",'Mapa final'!$O$64),"")</f>
        <v/>
      </c>
      <c r="W55" s="58" t="str">
        <f>IF(AND('Mapa final'!$Y$65="Muy Baja",'Mapa final'!$AA$65="Moderado"),CONCATENATE("R10C",'Mapa final'!$O$65),"")</f>
        <v/>
      </c>
      <c r="X55" s="58" t="str">
        <f>IF(AND('Mapa final'!$Y$66="Muy Baja",'Mapa final'!$AA$66="Moderado"),CONCATENATE("R10C",'Mapa final'!$O$66),"")</f>
        <v/>
      </c>
      <c r="Y55" s="58" t="str">
        <f>IF(AND('Mapa final'!$Y$67="Muy Baja",'Mapa final'!$AA$67="Moderado"),CONCATENATE("R10C",'Mapa final'!$O$67),"")</f>
        <v/>
      </c>
      <c r="Z55" s="58" t="str">
        <f>IF(AND('Mapa final'!$Y$68="Muy Baja",'Mapa final'!$AA$68="Moderado"),CONCATENATE("R10C",'Mapa final'!$O$68),"")</f>
        <v/>
      </c>
      <c r="AA55" s="59" t="str">
        <f>IF(AND('Mapa final'!$Y$69="Muy Baja",'Mapa final'!$AA$69="Moderado"),CONCATENATE("R10C",'Mapa final'!$O$69),"")</f>
        <v/>
      </c>
      <c r="AB55" s="45" t="str">
        <f>IF(AND('Mapa final'!$Y$64="Muy Baja",'Mapa final'!$AA$64="Mayor"),CONCATENATE("R10C",'Mapa final'!$O$64),"")</f>
        <v/>
      </c>
      <c r="AC55" s="46" t="str">
        <f>IF(AND('Mapa final'!$Y$65="Muy Baja",'Mapa final'!$AA$65="Mayor"),CONCATENATE("R10C",'Mapa final'!$O$65),"")</f>
        <v/>
      </c>
      <c r="AD55" s="46" t="str">
        <f>IF(AND('Mapa final'!$Y$66="Muy Baja",'Mapa final'!$AA$66="Mayor"),CONCATENATE("R10C",'Mapa final'!$O$66),"")</f>
        <v/>
      </c>
      <c r="AE55" s="46" t="str">
        <f>IF(AND('Mapa final'!$Y$67="Muy Baja",'Mapa final'!$AA$67="Mayor"),CONCATENATE("R10C",'Mapa final'!$O$67),"")</f>
        <v/>
      </c>
      <c r="AF55" s="46" t="str">
        <f>IF(AND('Mapa final'!$Y$68="Muy Baja",'Mapa final'!$AA$68="Mayor"),CONCATENATE("R10C",'Mapa final'!$O$68),"")</f>
        <v/>
      </c>
      <c r="AG55" s="47" t="str">
        <f>IF(AND('Mapa final'!$Y$69="Muy Baja",'Mapa final'!$AA$69="Mayor"),CONCATENATE("R10C",'Mapa final'!$O$69),"")</f>
        <v/>
      </c>
      <c r="AH55" s="48" t="str">
        <f>IF(AND('Mapa final'!$Y$64="Muy Baja",'Mapa final'!$AA$64="Catastrófico"),CONCATENATE("R10C",'Mapa final'!$O$64),"")</f>
        <v/>
      </c>
      <c r="AI55" s="49" t="str">
        <f>IF(AND('Mapa final'!$Y$65="Muy Baja",'Mapa final'!$AA$65="Catastrófico"),CONCATENATE("R10C",'Mapa final'!$O$65),"")</f>
        <v/>
      </c>
      <c r="AJ55" s="49" t="str">
        <f>IF(AND('Mapa final'!$Y$66="Muy Baja",'Mapa final'!$AA$66="Catastrófico"),CONCATENATE("R10C",'Mapa final'!$O$66),"")</f>
        <v/>
      </c>
      <c r="AK55" s="49" t="str">
        <f>IF(AND('Mapa final'!$Y$67="Muy Baja",'Mapa final'!$AA$67="Catastrófico"),CONCATENATE("R10C",'Mapa final'!$O$67),"")</f>
        <v/>
      </c>
      <c r="AL55" s="49" t="str">
        <f>IF(AND('Mapa final'!$Y$68="Muy Baja",'Mapa final'!$AA$68="Catastrófico"),CONCATENATE("R10C",'Mapa final'!$O$68),"")</f>
        <v/>
      </c>
      <c r="AM55" s="50" t="str">
        <f>IF(AND('Mapa final'!$Y$69="Muy Baja",'Mapa final'!$AA$69="Catastrófico"),CONCATENATE("R10C",'Mapa final'!$O$69),"")</f>
        <v/>
      </c>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35">
      <c r="A56" s="70"/>
      <c r="B56" s="70"/>
      <c r="C56" s="70"/>
      <c r="D56" s="70"/>
      <c r="E56" s="70"/>
      <c r="F56" s="70"/>
      <c r="G56" s="70"/>
      <c r="H56" s="70"/>
      <c r="I56" s="70"/>
      <c r="J56" s="685" t="s">
        <v>109</v>
      </c>
      <c r="K56" s="686"/>
      <c r="L56" s="686"/>
      <c r="M56" s="686"/>
      <c r="N56" s="686"/>
      <c r="O56" s="687"/>
      <c r="P56" s="685" t="s">
        <v>108</v>
      </c>
      <c r="Q56" s="686"/>
      <c r="R56" s="686"/>
      <c r="S56" s="686"/>
      <c r="T56" s="686"/>
      <c r="U56" s="687"/>
      <c r="V56" s="685" t="s">
        <v>107</v>
      </c>
      <c r="W56" s="686"/>
      <c r="X56" s="686"/>
      <c r="Y56" s="686"/>
      <c r="Z56" s="686"/>
      <c r="AA56" s="687"/>
      <c r="AB56" s="685" t="s">
        <v>106</v>
      </c>
      <c r="AC56" s="694"/>
      <c r="AD56" s="686"/>
      <c r="AE56" s="686"/>
      <c r="AF56" s="686"/>
      <c r="AG56" s="687"/>
      <c r="AH56" s="685" t="s">
        <v>105</v>
      </c>
      <c r="AI56" s="686"/>
      <c r="AJ56" s="686"/>
      <c r="AK56" s="686"/>
      <c r="AL56" s="686"/>
      <c r="AM56" s="687"/>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35">
      <c r="A57" s="70"/>
      <c r="B57" s="70"/>
      <c r="C57" s="70"/>
      <c r="D57" s="70"/>
      <c r="E57" s="70"/>
      <c r="F57" s="70"/>
      <c r="G57" s="70"/>
      <c r="H57" s="70"/>
      <c r="I57" s="70"/>
      <c r="J57" s="688"/>
      <c r="K57" s="689"/>
      <c r="L57" s="689"/>
      <c r="M57" s="689"/>
      <c r="N57" s="689"/>
      <c r="O57" s="690"/>
      <c r="P57" s="688"/>
      <c r="Q57" s="689"/>
      <c r="R57" s="689"/>
      <c r="S57" s="689"/>
      <c r="T57" s="689"/>
      <c r="U57" s="690"/>
      <c r="V57" s="688"/>
      <c r="W57" s="689"/>
      <c r="X57" s="689"/>
      <c r="Y57" s="689"/>
      <c r="Z57" s="689"/>
      <c r="AA57" s="690"/>
      <c r="AB57" s="688"/>
      <c r="AC57" s="689"/>
      <c r="AD57" s="689"/>
      <c r="AE57" s="689"/>
      <c r="AF57" s="689"/>
      <c r="AG57" s="690"/>
      <c r="AH57" s="688"/>
      <c r="AI57" s="689"/>
      <c r="AJ57" s="689"/>
      <c r="AK57" s="689"/>
      <c r="AL57" s="689"/>
      <c r="AM57" s="69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35">
      <c r="A58" s="70"/>
      <c r="B58" s="70"/>
      <c r="C58" s="70"/>
      <c r="D58" s="70"/>
      <c r="E58" s="70"/>
      <c r="F58" s="70"/>
      <c r="G58" s="70"/>
      <c r="H58" s="70"/>
      <c r="I58" s="70"/>
      <c r="J58" s="688"/>
      <c r="K58" s="689"/>
      <c r="L58" s="689"/>
      <c r="M58" s="689"/>
      <c r="N58" s="689"/>
      <c r="O58" s="690"/>
      <c r="P58" s="688"/>
      <c r="Q58" s="689"/>
      <c r="R58" s="689"/>
      <c r="S58" s="689"/>
      <c r="T58" s="689"/>
      <c r="U58" s="690"/>
      <c r="V58" s="688"/>
      <c r="W58" s="689"/>
      <c r="X58" s="689"/>
      <c r="Y58" s="689"/>
      <c r="Z58" s="689"/>
      <c r="AA58" s="690"/>
      <c r="AB58" s="688"/>
      <c r="AC58" s="689"/>
      <c r="AD58" s="689"/>
      <c r="AE58" s="689"/>
      <c r="AF58" s="689"/>
      <c r="AG58" s="690"/>
      <c r="AH58" s="688"/>
      <c r="AI58" s="689"/>
      <c r="AJ58" s="689"/>
      <c r="AK58" s="689"/>
      <c r="AL58" s="689"/>
      <c r="AM58" s="69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35">
      <c r="A59" s="70"/>
      <c r="B59" s="70"/>
      <c r="C59" s="70"/>
      <c r="D59" s="70"/>
      <c r="E59" s="70"/>
      <c r="F59" s="70"/>
      <c r="G59" s="70"/>
      <c r="H59" s="70"/>
      <c r="I59" s="70"/>
      <c r="J59" s="688"/>
      <c r="K59" s="689"/>
      <c r="L59" s="689"/>
      <c r="M59" s="689"/>
      <c r="N59" s="689"/>
      <c r="O59" s="690"/>
      <c r="P59" s="688"/>
      <c r="Q59" s="689"/>
      <c r="R59" s="689"/>
      <c r="S59" s="689"/>
      <c r="T59" s="689"/>
      <c r="U59" s="690"/>
      <c r="V59" s="688"/>
      <c r="W59" s="689"/>
      <c r="X59" s="689"/>
      <c r="Y59" s="689"/>
      <c r="Z59" s="689"/>
      <c r="AA59" s="690"/>
      <c r="AB59" s="688"/>
      <c r="AC59" s="689"/>
      <c r="AD59" s="689"/>
      <c r="AE59" s="689"/>
      <c r="AF59" s="689"/>
      <c r="AG59" s="690"/>
      <c r="AH59" s="688"/>
      <c r="AI59" s="689"/>
      <c r="AJ59" s="689"/>
      <c r="AK59" s="689"/>
      <c r="AL59" s="689"/>
      <c r="AM59" s="69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35">
      <c r="A60" s="70"/>
      <c r="B60" s="70"/>
      <c r="C60" s="70"/>
      <c r="D60" s="70"/>
      <c r="E60" s="70"/>
      <c r="F60" s="70"/>
      <c r="G60" s="70"/>
      <c r="H60" s="70"/>
      <c r="I60" s="70"/>
      <c r="J60" s="688"/>
      <c r="K60" s="689"/>
      <c r="L60" s="689"/>
      <c r="M60" s="689"/>
      <c r="N60" s="689"/>
      <c r="O60" s="690"/>
      <c r="P60" s="688"/>
      <c r="Q60" s="689"/>
      <c r="R60" s="689"/>
      <c r="S60" s="689"/>
      <c r="T60" s="689"/>
      <c r="U60" s="690"/>
      <c r="V60" s="688"/>
      <c r="W60" s="689"/>
      <c r="X60" s="689"/>
      <c r="Y60" s="689"/>
      <c r="Z60" s="689"/>
      <c r="AA60" s="690"/>
      <c r="AB60" s="688"/>
      <c r="AC60" s="689"/>
      <c r="AD60" s="689"/>
      <c r="AE60" s="689"/>
      <c r="AF60" s="689"/>
      <c r="AG60" s="690"/>
      <c r="AH60" s="688"/>
      <c r="AI60" s="689"/>
      <c r="AJ60" s="689"/>
      <c r="AK60" s="689"/>
      <c r="AL60" s="689"/>
      <c r="AM60" s="69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ht="15" thickBot="1" x14ac:dyDescent="0.4">
      <c r="A61" s="70"/>
      <c r="B61" s="70"/>
      <c r="C61" s="70"/>
      <c r="D61" s="70"/>
      <c r="E61" s="70"/>
      <c r="F61" s="70"/>
      <c r="G61" s="70"/>
      <c r="H61" s="70"/>
      <c r="I61" s="70"/>
      <c r="J61" s="691"/>
      <c r="K61" s="692"/>
      <c r="L61" s="692"/>
      <c r="M61" s="692"/>
      <c r="N61" s="692"/>
      <c r="O61" s="693"/>
      <c r="P61" s="691"/>
      <c r="Q61" s="692"/>
      <c r="R61" s="692"/>
      <c r="S61" s="692"/>
      <c r="T61" s="692"/>
      <c r="U61" s="693"/>
      <c r="V61" s="691"/>
      <c r="W61" s="692"/>
      <c r="X61" s="692"/>
      <c r="Y61" s="692"/>
      <c r="Z61" s="692"/>
      <c r="AA61" s="693"/>
      <c r="AB61" s="691"/>
      <c r="AC61" s="692"/>
      <c r="AD61" s="692"/>
      <c r="AE61" s="692"/>
      <c r="AF61" s="692"/>
      <c r="AG61" s="693"/>
      <c r="AH61" s="691"/>
      <c r="AI61" s="692"/>
      <c r="AJ61" s="692"/>
      <c r="AK61" s="692"/>
      <c r="AL61" s="692"/>
      <c r="AM61" s="693"/>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3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row>
    <row r="63" spans="1:80" ht="15" customHeight="1" x14ac:dyDescent="0.35">
      <c r="A63" s="70"/>
      <c r="B63" s="74"/>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0"/>
      <c r="AV63" s="70"/>
      <c r="AW63" s="70"/>
      <c r="AX63" s="70"/>
      <c r="AY63" s="70"/>
      <c r="AZ63" s="70"/>
      <c r="BA63" s="70"/>
      <c r="BB63" s="70"/>
      <c r="BC63" s="70"/>
      <c r="BD63" s="70"/>
      <c r="BE63" s="70"/>
      <c r="BF63" s="70"/>
      <c r="BG63" s="70"/>
      <c r="BH63" s="70"/>
    </row>
    <row r="64" spans="1:80" ht="15" customHeight="1" x14ac:dyDescent="0.35">
      <c r="A64" s="70"/>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0"/>
      <c r="AV64" s="70"/>
      <c r="AW64" s="70"/>
      <c r="AX64" s="70"/>
      <c r="AY64" s="70"/>
      <c r="AZ64" s="70"/>
      <c r="BA64" s="70"/>
      <c r="BB64" s="70"/>
      <c r="BC64" s="70"/>
      <c r="BD64" s="70"/>
      <c r="BE64" s="70"/>
      <c r="BF64" s="70"/>
      <c r="BG64" s="70"/>
      <c r="BH64" s="70"/>
    </row>
    <row r="65" spans="1:60" x14ac:dyDescent="0.3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row>
    <row r="66" spans="1:60" x14ac:dyDescent="0.3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row>
    <row r="67" spans="1:60" x14ac:dyDescent="0.3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row>
    <row r="68" spans="1:60" x14ac:dyDescent="0.3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row>
    <row r="69" spans="1:60" x14ac:dyDescent="0.3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row>
    <row r="70" spans="1:60" x14ac:dyDescent="0.3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row>
    <row r="71" spans="1:60" x14ac:dyDescent="0.3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row>
    <row r="72" spans="1:60" x14ac:dyDescent="0.3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row>
    <row r="73" spans="1:60" x14ac:dyDescent="0.3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row>
    <row r="74" spans="1:60" x14ac:dyDescent="0.3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row>
    <row r="75" spans="1:60" x14ac:dyDescent="0.3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row>
    <row r="76" spans="1:60" x14ac:dyDescent="0.3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row>
    <row r="77" spans="1:60" x14ac:dyDescent="0.3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row>
    <row r="78" spans="1:60" x14ac:dyDescent="0.3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row>
    <row r="79" spans="1:60" x14ac:dyDescent="0.3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row>
    <row r="80" spans="1:60" x14ac:dyDescent="0.3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row>
    <row r="81" spans="1:60" x14ac:dyDescent="0.3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row>
    <row r="82" spans="1:60" x14ac:dyDescent="0.3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row>
    <row r="83" spans="1:60" x14ac:dyDescent="0.3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row>
    <row r="84" spans="1:60" x14ac:dyDescent="0.3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row>
    <row r="85" spans="1:60" x14ac:dyDescent="0.3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row>
    <row r="86" spans="1:60" x14ac:dyDescent="0.3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row>
    <row r="87" spans="1:60" x14ac:dyDescent="0.3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row>
    <row r="88" spans="1:60" x14ac:dyDescent="0.3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row>
    <row r="89" spans="1:60" x14ac:dyDescent="0.3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row>
    <row r="90" spans="1:60" x14ac:dyDescent="0.3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row>
    <row r="91" spans="1:60" x14ac:dyDescent="0.3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row>
    <row r="92" spans="1:60" x14ac:dyDescent="0.3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row>
    <row r="93" spans="1:60" x14ac:dyDescent="0.3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row>
    <row r="94" spans="1:60" x14ac:dyDescent="0.3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row>
    <row r="95" spans="1:60" x14ac:dyDescent="0.3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row>
    <row r="96" spans="1:60" x14ac:dyDescent="0.3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row>
    <row r="97" spans="1:60" x14ac:dyDescent="0.3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row>
    <row r="98" spans="1:60" x14ac:dyDescent="0.3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row>
    <row r="99" spans="1:60" x14ac:dyDescent="0.3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row>
    <row r="100" spans="1:60" x14ac:dyDescent="0.3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row>
    <row r="101" spans="1:60" x14ac:dyDescent="0.3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row>
    <row r="102" spans="1:60" x14ac:dyDescent="0.3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row>
    <row r="103" spans="1:60" x14ac:dyDescent="0.3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row>
    <row r="104" spans="1:60" x14ac:dyDescent="0.3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row>
    <row r="105" spans="1:60" x14ac:dyDescent="0.3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row>
    <row r="106" spans="1:60" x14ac:dyDescent="0.3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row>
    <row r="107" spans="1:60" x14ac:dyDescent="0.3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row>
    <row r="108" spans="1:60" x14ac:dyDescent="0.3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row>
    <row r="109" spans="1:60" x14ac:dyDescent="0.3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row>
    <row r="110" spans="1:60" x14ac:dyDescent="0.3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row>
    <row r="111" spans="1:60" x14ac:dyDescent="0.3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row>
    <row r="112" spans="1:60" x14ac:dyDescent="0.3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row>
    <row r="113" spans="1:60" x14ac:dyDescent="0.3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row>
    <row r="114" spans="1:60" x14ac:dyDescent="0.3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row>
    <row r="115" spans="1:60" x14ac:dyDescent="0.3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row>
    <row r="116" spans="1:60" x14ac:dyDescent="0.3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row>
    <row r="117" spans="1:60" x14ac:dyDescent="0.3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row>
    <row r="118" spans="1:60" x14ac:dyDescent="0.3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row>
    <row r="119" spans="1:60" x14ac:dyDescent="0.3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row>
    <row r="120" spans="1:60" x14ac:dyDescent="0.3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row>
    <row r="121" spans="1:60" x14ac:dyDescent="0.3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row>
    <row r="122" spans="1:60" x14ac:dyDescent="0.35">
      <c r="A122" s="70"/>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row>
    <row r="123" spans="1:60" x14ac:dyDescent="0.35">
      <c r="A123" s="70"/>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row>
    <row r="124" spans="1:60" x14ac:dyDescent="0.35">
      <c r="A124" s="70"/>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row>
    <row r="125" spans="1:60" x14ac:dyDescent="0.35">
      <c r="A125" s="70"/>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row>
    <row r="126" spans="1:60" x14ac:dyDescent="0.35">
      <c r="A126" s="70"/>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row>
    <row r="127" spans="1:60" x14ac:dyDescent="0.35">
      <c r="A127" s="70"/>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row>
    <row r="128" spans="1:60" x14ac:dyDescent="0.35">
      <c r="A128" s="70"/>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row>
    <row r="129" spans="1:60" x14ac:dyDescent="0.35">
      <c r="A129" s="70"/>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row>
    <row r="130" spans="1:60" x14ac:dyDescent="0.35">
      <c r="A130" s="70"/>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row>
    <row r="131" spans="1:60" x14ac:dyDescent="0.35">
      <c r="A131" s="70"/>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row>
    <row r="132" spans="1:60" x14ac:dyDescent="0.35">
      <c r="A132" s="70"/>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row>
    <row r="133" spans="1:60" x14ac:dyDescent="0.35">
      <c r="A133" s="70"/>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row>
    <row r="134" spans="1:60" x14ac:dyDescent="0.35">
      <c r="A134" s="70"/>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row>
    <row r="135" spans="1:60" x14ac:dyDescent="0.35">
      <c r="A135" s="70"/>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row>
    <row r="136" spans="1:60" x14ac:dyDescent="0.35">
      <c r="A136" s="70"/>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row>
    <row r="137" spans="1:60" x14ac:dyDescent="0.35">
      <c r="A137" s="70"/>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c r="BG137" s="70"/>
      <c r="BH137" s="70"/>
    </row>
    <row r="138" spans="1:60" x14ac:dyDescent="0.35">
      <c r="A138" s="70"/>
      <c r="B138" s="70"/>
      <c r="C138" s="7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row>
    <row r="139" spans="1:60" x14ac:dyDescent="0.35">
      <c r="A139" s="70"/>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c r="BG139" s="70"/>
      <c r="BH139" s="70"/>
    </row>
    <row r="140" spans="1:60" x14ac:dyDescent="0.35">
      <c r="A140" s="70"/>
      <c r="B140" s="70"/>
      <c r="C140" s="70"/>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row>
    <row r="141" spans="1:60" x14ac:dyDescent="0.35">
      <c r="A141" s="70"/>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c r="BG141" s="70"/>
      <c r="BH141" s="70"/>
    </row>
    <row r="142" spans="1:60" x14ac:dyDescent="0.35">
      <c r="A142" s="70"/>
      <c r="B142" s="70"/>
      <c r="C142" s="70"/>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c r="BG142" s="70"/>
      <c r="BH142" s="70"/>
    </row>
    <row r="143" spans="1:60" x14ac:dyDescent="0.35">
      <c r="A143" s="70"/>
      <c r="B143" s="70"/>
      <c r="C143" s="70"/>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c r="BG143" s="70"/>
      <c r="BH143" s="70"/>
    </row>
    <row r="144" spans="1:60" x14ac:dyDescent="0.35">
      <c r="A144" s="70"/>
      <c r="B144" s="70"/>
      <c r="C144" s="70"/>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c r="BG144" s="70"/>
      <c r="BH144" s="70"/>
    </row>
    <row r="145" spans="1:60" x14ac:dyDescent="0.35">
      <c r="A145" s="70"/>
      <c r="B145" s="70"/>
      <c r="C145" s="7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c r="BG145" s="70"/>
      <c r="BH145" s="70"/>
    </row>
    <row r="146" spans="1:60" x14ac:dyDescent="0.35">
      <c r="A146" s="70"/>
      <c r="B146" s="70"/>
      <c r="C146" s="7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c r="BG146" s="70"/>
      <c r="BH146" s="70"/>
    </row>
    <row r="147" spans="1:60" x14ac:dyDescent="0.35">
      <c r="A147" s="70"/>
      <c r="B147" s="70"/>
      <c r="C147" s="7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c r="BG147" s="70"/>
      <c r="BH147" s="70"/>
    </row>
    <row r="148" spans="1:60" x14ac:dyDescent="0.35">
      <c r="A148" s="70"/>
      <c r="B148" s="70"/>
      <c r="C148" s="7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c r="BG148" s="70"/>
      <c r="BH148" s="70"/>
    </row>
    <row r="149" spans="1:60" x14ac:dyDescent="0.35">
      <c r="A149" s="70"/>
      <c r="B149" s="70"/>
      <c r="C149" s="7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c r="BG149" s="70"/>
      <c r="BH149" s="70"/>
    </row>
    <row r="150" spans="1:60" x14ac:dyDescent="0.35">
      <c r="A150" s="70"/>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c r="BG150" s="70"/>
      <c r="BH150" s="70"/>
    </row>
    <row r="151" spans="1:60" x14ac:dyDescent="0.35">
      <c r="A151" s="70"/>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c r="BG151" s="70"/>
      <c r="BH151" s="70"/>
    </row>
    <row r="152" spans="1:60" x14ac:dyDescent="0.35">
      <c r="A152" s="70"/>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c r="BG152" s="70"/>
      <c r="BH152" s="70"/>
    </row>
    <row r="153" spans="1:60" x14ac:dyDescent="0.35">
      <c r="A153" s="70"/>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c r="BG153" s="70"/>
      <c r="BH153" s="70"/>
    </row>
    <row r="154" spans="1:60" x14ac:dyDescent="0.35">
      <c r="A154" s="70"/>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c r="BG154" s="70"/>
      <c r="BH154" s="70"/>
    </row>
    <row r="155" spans="1:60" x14ac:dyDescent="0.35">
      <c r="A155" s="70"/>
      <c r="B155" s="70"/>
      <c r="C155" s="7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c r="BG155" s="70"/>
      <c r="BH155" s="70"/>
    </row>
    <row r="156" spans="1:60" x14ac:dyDescent="0.35">
      <c r="A156" s="70"/>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c r="BG156" s="70"/>
      <c r="BH156" s="70"/>
    </row>
    <row r="157" spans="1:60" x14ac:dyDescent="0.35">
      <c r="A157" s="70"/>
      <c r="B157" s="70"/>
      <c r="C157" s="7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c r="BG157" s="70"/>
      <c r="BH157" s="70"/>
    </row>
    <row r="158" spans="1:60" x14ac:dyDescent="0.35">
      <c r="A158" s="70"/>
      <c r="B158" s="70"/>
      <c r="C158" s="7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c r="BG158" s="70"/>
      <c r="BH158" s="70"/>
    </row>
    <row r="159" spans="1:60" x14ac:dyDescent="0.35">
      <c r="A159" s="70"/>
      <c r="B159" s="70"/>
      <c r="C159" s="7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c r="BG159" s="70"/>
      <c r="BH159" s="70"/>
    </row>
    <row r="160" spans="1:60" x14ac:dyDescent="0.35">
      <c r="A160" s="70"/>
      <c r="B160" s="70"/>
      <c r="C160" s="7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c r="BG160" s="70"/>
      <c r="BH160" s="70"/>
    </row>
    <row r="161" spans="1:60" x14ac:dyDescent="0.35">
      <c r="A161" s="70"/>
      <c r="B161" s="70"/>
      <c r="C161" s="7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c r="BG161" s="70"/>
      <c r="BH161" s="70"/>
    </row>
    <row r="162" spans="1:60" x14ac:dyDescent="0.35">
      <c r="A162" s="70"/>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row>
    <row r="163" spans="1:60" x14ac:dyDescent="0.35">
      <c r="A163" s="70"/>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row>
    <row r="164" spans="1:60" x14ac:dyDescent="0.35">
      <c r="A164" s="70"/>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c r="BG164" s="70"/>
      <c r="BH164" s="70"/>
    </row>
    <row r="165" spans="1:60" x14ac:dyDescent="0.35">
      <c r="A165" s="70"/>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c r="BG165" s="70"/>
      <c r="BH165" s="70"/>
    </row>
    <row r="166" spans="1:60" x14ac:dyDescent="0.35">
      <c r="A166" s="70"/>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c r="BG166" s="70"/>
      <c r="BH166" s="70"/>
    </row>
    <row r="167" spans="1:60" x14ac:dyDescent="0.35">
      <c r="A167" s="70"/>
      <c r="B167" s="70"/>
      <c r="C167" s="7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c r="BG167" s="70"/>
      <c r="BH167" s="70"/>
    </row>
    <row r="168" spans="1:60" x14ac:dyDescent="0.35">
      <c r="A168" s="70"/>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c r="BG168" s="70"/>
      <c r="BH168" s="70"/>
    </row>
    <row r="169" spans="1:60" x14ac:dyDescent="0.35">
      <c r="A169" s="70"/>
      <c r="B169" s="70"/>
      <c r="C169" s="7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row>
    <row r="170" spans="1:60" x14ac:dyDescent="0.35">
      <c r="A170" s="70"/>
      <c r="B170" s="70"/>
      <c r="C170" s="7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row>
    <row r="171" spans="1:60" x14ac:dyDescent="0.35">
      <c r="A171" s="70"/>
      <c r="B171" s="70"/>
      <c r="C171" s="7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c r="BG171" s="70"/>
      <c r="BH171" s="70"/>
    </row>
    <row r="172" spans="1:60" x14ac:dyDescent="0.35">
      <c r="A172" s="70"/>
      <c r="B172" s="70"/>
      <c r="C172" s="7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c r="BG172" s="70"/>
      <c r="BH172" s="70"/>
    </row>
    <row r="173" spans="1:60" x14ac:dyDescent="0.35">
      <c r="A173" s="70"/>
      <c r="B173" s="70"/>
      <c r="C173" s="7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c r="BG173" s="70"/>
      <c r="BH173" s="70"/>
    </row>
    <row r="174" spans="1:60" x14ac:dyDescent="0.35">
      <c r="A174" s="70"/>
      <c r="B174" s="70"/>
      <c r="C174" s="7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70"/>
      <c r="AT174" s="70"/>
      <c r="AU174" s="70"/>
      <c r="AV174" s="70"/>
      <c r="AW174" s="70"/>
      <c r="AX174" s="70"/>
      <c r="AY174" s="70"/>
      <c r="AZ174" s="70"/>
      <c r="BA174" s="70"/>
      <c r="BB174" s="70"/>
      <c r="BC174" s="70"/>
      <c r="BD174" s="70"/>
      <c r="BE174" s="70"/>
      <c r="BF174" s="70"/>
      <c r="BG174" s="70"/>
      <c r="BH174" s="70"/>
    </row>
    <row r="175" spans="1:60" x14ac:dyDescent="0.35">
      <c r="A175" s="70"/>
      <c r="B175" s="70"/>
      <c r="C175" s="7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70"/>
      <c r="AT175" s="70"/>
      <c r="AU175" s="70"/>
      <c r="AV175" s="70"/>
      <c r="AW175" s="70"/>
      <c r="AX175" s="70"/>
      <c r="AY175" s="70"/>
      <c r="AZ175" s="70"/>
      <c r="BA175" s="70"/>
      <c r="BB175" s="70"/>
      <c r="BC175" s="70"/>
      <c r="BD175" s="70"/>
      <c r="BE175" s="70"/>
      <c r="BF175" s="70"/>
      <c r="BG175" s="70"/>
      <c r="BH175" s="70"/>
    </row>
    <row r="176" spans="1:60" x14ac:dyDescent="0.35">
      <c r="A176" s="70"/>
      <c r="B176" s="70"/>
      <c r="C176" s="7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70"/>
      <c r="AT176" s="70"/>
      <c r="AU176" s="70"/>
      <c r="AV176" s="70"/>
      <c r="AW176" s="70"/>
      <c r="AX176" s="70"/>
      <c r="AY176" s="70"/>
      <c r="AZ176" s="70"/>
      <c r="BA176" s="70"/>
      <c r="BB176" s="70"/>
      <c r="BC176" s="70"/>
      <c r="BD176" s="70"/>
      <c r="BE176" s="70"/>
      <c r="BF176" s="70"/>
      <c r="BG176" s="70"/>
      <c r="BH176" s="70"/>
    </row>
    <row r="177" spans="1:60" x14ac:dyDescent="0.35">
      <c r="A177" s="70"/>
      <c r="B177" s="70"/>
      <c r="C177" s="7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70"/>
      <c r="AT177" s="70"/>
      <c r="AU177" s="70"/>
      <c r="AV177" s="70"/>
      <c r="AW177" s="70"/>
      <c r="AX177" s="70"/>
      <c r="AY177" s="70"/>
      <c r="AZ177" s="70"/>
      <c r="BA177" s="70"/>
      <c r="BB177" s="70"/>
      <c r="BC177" s="70"/>
      <c r="BD177" s="70"/>
      <c r="BE177" s="70"/>
      <c r="BF177" s="70"/>
      <c r="BG177" s="70"/>
      <c r="BH177" s="70"/>
    </row>
    <row r="178" spans="1:60" x14ac:dyDescent="0.35">
      <c r="A178" s="70"/>
      <c r="B178" s="70"/>
      <c r="C178" s="7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70"/>
      <c r="AT178" s="70"/>
      <c r="AU178" s="70"/>
      <c r="AV178" s="70"/>
      <c r="AW178" s="70"/>
      <c r="AX178" s="70"/>
      <c r="AY178" s="70"/>
      <c r="AZ178" s="70"/>
      <c r="BA178" s="70"/>
      <c r="BB178" s="70"/>
      <c r="BC178" s="70"/>
      <c r="BD178" s="70"/>
      <c r="BE178" s="70"/>
      <c r="BF178" s="70"/>
      <c r="BG178" s="70"/>
      <c r="BH178" s="70"/>
    </row>
    <row r="179" spans="1:60" x14ac:dyDescent="0.35">
      <c r="A179" s="70"/>
      <c r="B179" s="70"/>
      <c r="C179" s="7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70"/>
      <c r="AT179" s="70"/>
      <c r="AU179" s="70"/>
      <c r="AV179" s="70"/>
      <c r="AW179" s="70"/>
      <c r="AX179" s="70"/>
      <c r="AY179" s="70"/>
      <c r="AZ179" s="70"/>
      <c r="BA179" s="70"/>
      <c r="BB179" s="70"/>
      <c r="BC179" s="70"/>
      <c r="BD179" s="70"/>
      <c r="BE179" s="70"/>
      <c r="BF179" s="70"/>
      <c r="BG179" s="70"/>
      <c r="BH179" s="70"/>
    </row>
    <row r="180" spans="1:60" x14ac:dyDescent="0.35">
      <c r="A180" s="70"/>
      <c r="B180" s="70"/>
      <c r="C180" s="7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70"/>
      <c r="AT180" s="70"/>
      <c r="AU180" s="70"/>
      <c r="AV180" s="70"/>
      <c r="AW180" s="70"/>
      <c r="AX180" s="70"/>
      <c r="AY180" s="70"/>
      <c r="AZ180" s="70"/>
      <c r="BA180" s="70"/>
      <c r="BB180" s="70"/>
      <c r="BC180" s="70"/>
      <c r="BD180" s="70"/>
      <c r="BE180" s="70"/>
      <c r="BF180" s="70"/>
      <c r="BG180" s="70"/>
      <c r="BH180" s="70"/>
    </row>
    <row r="181" spans="1:60" x14ac:dyDescent="0.35">
      <c r="A181" s="70"/>
      <c r="B181" s="70"/>
      <c r="C181" s="7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70"/>
      <c r="AT181" s="70"/>
      <c r="AU181" s="70"/>
      <c r="AV181" s="70"/>
      <c r="AW181" s="70"/>
      <c r="AX181" s="70"/>
      <c r="AY181" s="70"/>
      <c r="AZ181" s="70"/>
      <c r="BA181" s="70"/>
      <c r="BB181" s="70"/>
      <c r="BC181" s="70"/>
      <c r="BD181" s="70"/>
      <c r="BE181" s="70"/>
      <c r="BF181" s="70"/>
      <c r="BG181" s="70"/>
      <c r="BH181" s="70"/>
    </row>
    <row r="182" spans="1:60" x14ac:dyDescent="0.35">
      <c r="A182" s="70"/>
      <c r="B182" s="70"/>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70"/>
      <c r="AT182" s="70"/>
      <c r="AU182" s="70"/>
      <c r="AV182" s="70"/>
      <c r="AW182" s="70"/>
      <c r="AX182" s="70"/>
      <c r="AY182" s="70"/>
      <c r="AZ182" s="70"/>
      <c r="BA182" s="70"/>
      <c r="BB182" s="70"/>
      <c r="BC182" s="70"/>
      <c r="BD182" s="70"/>
      <c r="BE182" s="70"/>
      <c r="BF182" s="70"/>
      <c r="BG182" s="70"/>
      <c r="BH182" s="70"/>
    </row>
    <row r="183" spans="1:60" x14ac:dyDescent="0.35">
      <c r="A183" s="70"/>
      <c r="B183" s="70"/>
      <c r="C183" s="7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70"/>
      <c r="AT183" s="70"/>
      <c r="AU183" s="70"/>
      <c r="AV183" s="70"/>
      <c r="AW183" s="70"/>
      <c r="AX183" s="70"/>
      <c r="AY183" s="70"/>
      <c r="AZ183" s="70"/>
      <c r="BA183" s="70"/>
      <c r="BB183" s="70"/>
      <c r="BC183" s="70"/>
      <c r="BD183" s="70"/>
      <c r="BE183" s="70"/>
      <c r="BF183" s="70"/>
      <c r="BG183" s="70"/>
      <c r="BH183" s="70"/>
    </row>
    <row r="184" spans="1:60" x14ac:dyDescent="0.35">
      <c r="A184" s="70"/>
      <c r="B184" s="70"/>
      <c r="C184" s="7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70"/>
      <c r="AT184" s="70"/>
      <c r="AU184" s="70"/>
      <c r="AV184" s="70"/>
      <c r="AW184" s="70"/>
      <c r="AX184" s="70"/>
      <c r="AY184" s="70"/>
      <c r="AZ184" s="70"/>
      <c r="BA184" s="70"/>
      <c r="BB184" s="70"/>
      <c r="BC184" s="70"/>
      <c r="BD184" s="70"/>
      <c r="BE184" s="70"/>
      <c r="BF184" s="70"/>
      <c r="BG184" s="70"/>
      <c r="BH184" s="70"/>
    </row>
    <row r="185" spans="1:60" x14ac:dyDescent="0.35">
      <c r="A185" s="70"/>
      <c r="B185" s="70"/>
      <c r="C185" s="7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70"/>
      <c r="AT185" s="70"/>
      <c r="AU185" s="70"/>
      <c r="AV185" s="70"/>
      <c r="AW185" s="70"/>
      <c r="AX185" s="70"/>
      <c r="AY185" s="70"/>
      <c r="AZ185" s="70"/>
      <c r="BA185" s="70"/>
      <c r="BB185" s="70"/>
      <c r="BC185" s="70"/>
      <c r="BD185" s="70"/>
      <c r="BE185" s="70"/>
      <c r="BF185" s="70"/>
      <c r="BG185" s="70"/>
      <c r="BH185" s="70"/>
    </row>
    <row r="186" spans="1:60" x14ac:dyDescent="0.35">
      <c r="A186" s="70"/>
      <c r="B186" s="70"/>
      <c r="C186" s="7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70"/>
      <c r="AT186" s="70"/>
      <c r="AU186" s="70"/>
      <c r="AV186" s="70"/>
      <c r="AW186" s="70"/>
      <c r="AX186" s="70"/>
      <c r="AY186" s="70"/>
      <c r="AZ186" s="70"/>
      <c r="BA186" s="70"/>
      <c r="BB186" s="70"/>
      <c r="BC186" s="70"/>
      <c r="BD186" s="70"/>
      <c r="BE186" s="70"/>
      <c r="BF186" s="70"/>
      <c r="BG186" s="70"/>
      <c r="BH186" s="70"/>
    </row>
    <row r="187" spans="1:60" x14ac:dyDescent="0.35">
      <c r="A187" s="70"/>
      <c r="B187" s="70"/>
      <c r="C187" s="7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70"/>
      <c r="AT187" s="70"/>
      <c r="AU187" s="70"/>
      <c r="AV187" s="70"/>
      <c r="AW187" s="70"/>
      <c r="AX187" s="70"/>
      <c r="AY187" s="70"/>
      <c r="AZ187" s="70"/>
      <c r="BA187" s="70"/>
      <c r="BB187" s="70"/>
      <c r="BC187" s="70"/>
      <c r="BD187" s="70"/>
      <c r="BE187" s="70"/>
      <c r="BF187" s="70"/>
      <c r="BG187" s="70"/>
      <c r="BH187" s="70"/>
    </row>
    <row r="188" spans="1:60" x14ac:dyDescent="0.35">
      <c r="A188" s="70"/>
      <c r="B188" s="70"/>
      <c r="C188" s="7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70"/>
      <c r="AT188" s="70"/>
      <c r="AU188" s="70"/>
      <c r="AV188" s="70"/>
      <c r="AW188" s="70"/>
      <c r="AX188" s="70"/>
      <c r="AY188" s="70"/>
      <c r="AZ188" s="70"/>
      <c r="BA188" s="70"/>
      <c r="BB188" s="70"/>
      <c r="BC188" s="70"/>
      <c r="BD188" s="70"/>
      <c r="BE188" s="70"/>
      <c r="BF188" s="70"/>
      <c r="BG188" s="70"/>
      <c r="BH188" s="70"/>
    </row>
    <row r="189" spans="1:60" x14ac:dyDescent="0.35">
      <c r="A189" s="70"/>
      <c r="B189" s="70"/>
      <c r="C189" s="7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70"/>
      <c r="AT189" s="70"/>
      <c r="AU189" s="70"/>
      <c r="AV189" s="70"/>
      <c r="AW189" s="70"/>
      <c r="AX189" s="70"/>
      <c r="AY189" s="70"/>
      <c r="AZ189" s="70"/>
      <c r="BA189" s="70"/>
      <c r="BB189" s="70"/>
      <c r="BC189" s="70"/>
      <c r="BD189" s="70"/>
      <c r="BE189" s="70"/>
      <c r="BF189" s="70"/>
      <c r="BG189" s="70"/>
      <c r="BH189" s="70"/>
    </row>
    <row r="190" spans="1:60" x14ac:dyDescent="0.35">
      <c r="A190" s="70"/>
      <c r="B190" s="70"/>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70"/>
      <c r="AT190" s="70"/>
      <c r="AU190" s="70"/>
      <c r="AV190" s="70"/>
      <c r="AW190" s="70"/>
      <c r="AX190" s="70"/>
      <c r="AY190" s="70"/>
      <c r="AZ190" s="70"/>
      <c r="BA190" s="70"/>
      <c r="BB190" s="70"/>
      <c r="BC190" s="70"/>
      <c r="BD190" s="70"/>
      <c r="BE190" s="70"/>
      <c r="BF190" s="70"/>
      <c r="BG190" s="70"/>
      <c r="BH190" s="70"/>
    </row>
    <row r="191" spans="1:60" x14ac:dyDescent="0.35">
      <c r="A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70"/>
      <c r="AT191" s="70"/>
      <c r="AU191" s="70"/>
      <c r="AV191" s="70"/>
      <c r="AW191" s="70"/>
      <c r="AX191" s="70"/>
      <c r="AY191" s="70"/>
      <c r="AZ191" s="70"/>
      <c r="BA191" s="70"/>
      <c r="BB191" s="70"/>
      <c r="BC191" s="70"/>
      <c r="BD191" s="70"/>
      <c r="BE191" s="70"/>
      <c r="BF191" s="70"/>
      <c r="BG191" s="70"/>
      <c r="BH191" s="70"/>
    </row>
    <row r="192" spans="1:60" x14ac:dyDescent="0.35">
      <c r="A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70"/>
      <c r="AT192" s="70"/>
      <c r="AU192" s="70"/>
      <c r="AV192" s="70"/>
      <c r="AW192" s="70"/>
      <c r="AX192" s="70"/>
      <c r="AY192" s="70"/>
      <c r="AZ192" s="70"/>
      <c r="BA192" s="70"/>
      <c r="BB192" s="70"/>
      <c r="BC192" s="70"/>
      <c r="BD192" s="70"/>
      <c r="BE192" s="70"/>
      <c r="BF192" s="70"/>
      <c r="BG192" s="70"/>
      <c r="BH192" s="70"/>
    </row>
    <row r="193" spans="1:60" x14ac:dyDescent="0.35">
      <c r="A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70"/>
      <c r="AT193" s="70"/>
      <c r="AU193" s="70"/>
      <c r="AV193" s="70"/>
      <c r="AW193" s="70"/>
      <c r="AX193" s="70"/>
      <c r="AY193" s="70"/>
      <c r="AZ193" s="70"/>
      <c r="BA193" s="70"/>
      <c r="BB193" s="70"/>
      <c r="BC193" s="70"/>
      <c r="BD193" s="70"/>
      <c r="BE193" s="70"/>
      <c r="BF193" s="70"/>
      <c r="BG193" s="70"/>
      <c r="BH193" s="70"/>
    </row>
    <row r="194" spans="1:60" x14ac:dyDescent="0.35">
      <c r="A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70"/>
      <c r="AT194" s="70"/>
      <c r="AU194" s="70"/>
      <c r="AV194" s="70"/>
      <c r="AW194" s="70"/>
      <c r="AX194" s="70"/>
      <c r="AY194" s="70"/>
      <c r="AZ194" s="70"/>
      <c r="BA194" s="70"/>
      <c r="BB194" s="70"/>
      <c r="BC194" s="70"/>
      <c r="BD194" s="70"/>
      <c r="BE194" s="70"/>
      <c r="BF194" s="70"/>
      <c r="BG194" s="70"/>
      <c r="BH194" s="70"/>
    </row>
    <row r="195" spans="1:60" x14ac:dyDescent="0.35">
      <c r="A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70"/>
      <c r="AT195" s="70"/>
      <c r="AU195" s="70"/>
      <c r="AV195" s="70"/>
      <c r="AW195" s="70"/>
      <c r="AX195" s="70"/>
      <c r="AY195" s="70"/>
      <c r="AZ195" s="70"/>
      <c r="BA195" s="70"/>
      <c r="BB195" s="70"/>
      <c r="BC195" s="70"/>
      <c r="BD195" s="70"/>
      <c r="BE195" s="70"/>
      <c r="BF195" s="70"/>
      <c r="BG195" s="70"/>
      <c r="BH195" s="70"/>
    </row>
    <row r="196" spans="1:60" x14ac:dyDescent="0.35">
      <c r="A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70"/>
      <c r="AT196" s="70"/>
      <c r="AU196" s="70"/>
      <c r="AV196" s="70"/>
      <c r="AW196" s="70"/>
      <c r="AX196" s="70"/>
      <c r="AY196" s="70"/>
      <c r="AZ196" s="70"/>
      <c r="BA196" s="70"/>
      <c r="BB196" s="70"/>
      <c r="BC196" s="70"/>
      <c r="BD196" s="70"/>
      <c r="BE196" s="70"/>
      <c r="BF196" s="70"/>
      <c r="BG196" s="70"/>
      <c r="BH196" s="70"/>
    </row>
    <row r="197" spans="1:60" x14ac:dyDescent="0.35">
      <c r="A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70"/>
      <c r="AT197" s="70"/>
      <c r="AU197" s="70"/>
      <c r="AV197" s="70"/>
      <c r="AW197" s="70"/>
      <c r="AX197" s="70"/>
      <c r="AY197" s="70"/>
      <c r="AZ197" s="70"/>
      <c r="BA197" s="70"/>
      <c r="BB197" s="70"/>
      <c r="BC197" s="70"/>
      <c r="BD197" s="70"/>
      <c r="BE197" s="70"/>
      <c r="BF197" s="70"/>
      <c r="BG197" s="70"/>
      <c r="BH197" s="70"/>
    </row>
    <row r="198" spans="1:60" x14ac:dyDescent="0.35">
      <c r="A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70"/>
      <c r="AT198" s="70"/>
      <c r="AU198" s="70"/>
      <c r="AV198" s="70"/>
      <c r="AW198" s="70"/>
      <c r="AX198" s="70"/>
      <c r="AY198" s="70"/>
      <c r="AZ198" s="70"/>
      <c r="BA198" s="70"/>
      <c r="BB198" s="70"/>
      <c r="BC198" s="70"/>
      <c r="BD198" s="70"/>
      <c r="BE198" s="70"/>
      <c r="BF198" s="70"/>
      <c r="BG198" s="70"/>
      <c r="BH198" s="70"/>
    </row>
    <row r="199" spans="1:60" x14ac:dyDescent="0.35">
      <c r="A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70"/>
      <c r="AT199" s="70"/>
      <c r="AU199" s="70"/>
      <c r="AV199" s="70"/>
      <c r="AW199" s="70"/>
      <c r="AX199" s="70"/>
      <c r="AY199" s="70"/>
      <c r="AZ199" s="70"/>
      <c r="BA199" s="70"/>
      <c r="BB199" s="70"/>
      <c r="BC199" s="70"/>
      <c r="BD199" s="70"/>
      <c r="BE199" s="70"/>
      <c r="BF199" s="70"/>
      <c r="BG199" s="70"/>
      <c r="BH199" s="70"/>
    </row>
    <row r="200" spans="1:60" x14ac:dyDescent="0.35">
      <c r="A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70"/>
      <c r="AT200" s="70"/>
      <c r="AU200" s="70"/>
      <c r="AV200" s="70"/>
      <c r="AW200" s="70"/>
      <c r="AX200" s="70"/>
      <c r="AY200" s="70"/>
      <c r="AZ200" s="70"/>
      <c r="BA200" s="70"/>
      <c r="BB200" s="70"/>
      <c r="BC200" s="70"/>
      <c r="BD200" s="70"/>
      <c r="BE200" s="70"/>
      <c r="BF200" s="70"/>
      <c r="BG200" s="70"/>
      <c r="BH200" s="70"/>
    </row>
    <row r="201" spans="1:60" x14ac:dyDescent="0.35">
      <c r="A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70"/>
      <c r="AT201" s="70"/>
      <c r="AU201" s="70"/>
      <c r="AV201" s="70"/>
      <c r="AW201" s="70"/>
      <c r="AX201" s="70"/>
      <c r="AY201" s="70"/>
      <c r="AZ201" s="70"/>
      <c r="BA201" s="70"/>
      <c r="BB201" s="70"/>
      <c r="BC201" s="70"/>
      <c r="BD201" s="70"/>
      <c r="BE201" s="70"/>
      <c r="BF201" s="70"/>
      <c r="BG201" s="70"/>
      <c r="BH201" s="70"/>
    </row>
    <row r="202" spans="1:60" x14ac:dyDescent="0.35">
      <c r="A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70"/>
      <c r="AT202" s="70"/>
      <c r="AU202" s="70"/>
      <c r="AV202" s="70"/>
      <c r="AW202" s="70"/>
      <c r="AX202" s="70"/>
      <c r="AY202" s="70"/>
      <c r="AZ202" s="70"/>
      <c r="BA202" s="70"/>
      <c r="BB202" s="70"/>
      <c r="BC202" s="70"/>
      <c r="BD202" s="70"/>
      <c r="BE202" s="70"/>
      <c r="BF202" s="70"/>
      <c r="BG202" s="70"/>
      <c r="BH202" s="70"/>
    </row>
    <row r="203" spans="1:60" x14ac:dyDescent="0.35">
      <c r="A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70"/>
      <c r="AT203" s="70"/>
      <c r="AU203" s="70"/>
      <c r="AV203" s="70"/>
      <c r="AW203" s="70"/>
      <c r="AX203" s="70"/>
      <c r="AY203" s="70"/>
      <c r="AZ203" s="70"/>
      <c r="BA203" s="70"/>
      <c r="BB203" s="70"/>
      <c r="BC203" s="70"/>
      <c r="BD203" s="70"/>
      <c r="BE203" s="70"/>
      <c r="BF203" s="70"/>
      <c r="BG203" s="70"/>
      <c r="BH203" s="70"/>
    </row>
    <row r="204" spans="1:60" x14ac:dyDescent="0.35">
      <c r="A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70"/>
      <c r="AT204" s="70"/>
      <c r="AU204" s="70"/>
      <c r="AV204" s="70"/>
      <c r="AW204" s="70"/>
      <c r="AX204" s="70"/>
      <c r="AY204" s="70"/>
      <c r="AZ204" s="70"/>
      <c r="BA204" s="70"/>
      <c r="BB204" s="70"/>
      <c r="BC204" s="70"/>
      <c r="BD204" s="70"/>
      <c r="BE204" s="70"/>
      <c r="BF204" s="70"/>
      <c r="BG204" s="70"/>
      <c r="BH204" s="70"/>
    </row>
    <row r="205" spans="1:60" x14ac:dyDescent="0.35">
      <c r="A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70"/>
      <c r="AT205" s="70"/>
      <c r="AU205" s="70"/>
      <c r="AV205" s="70"/>
      <c r="AW205" s="70"/>
      <c r="AX205" s="70"/>
      <c r="AY205" s="70"/>
      <c r="AZ205" s="70"/>
      <c r="BA205" s="70"/>
      <c r="BB205" s="70"/>
      <c r="BC205" s="70"/>
      <c r="BD205" s="70"/>
      <c r="BE205" s="70"/>
      <c r="BF205" s="70"/>
      <c r="BG205" s="70"/>
      <c r="BH205" s="70"/>
    </row>
    <row r="206" spans="1:60" x14ac:dyDescent="0.35">
      <c r="A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70"/>
      <c r="AT206" s="70"/>
      <c r="AU206" s="70"/>
      <c r="AV206" s="70"/>
      <c r="AW206" s="70"/>
      <c r="AX206" s="70"/>
      <c r="AY206" s="70"/>
      <c r="AZ206" s="70"/>
      <c r="BA206" s="70"/>
      <c r="BB206" s="70"/>
      <c r="BC206" s="70"/>
      <c r="BD206" s="70"/>
      <c r="BE206" s="70"/>
      <c r="BF206" s="70"/>
      <c r="BG206" s="70"/>
      <c r="BH206" s="70"/>
    </row>
    <row r="207" spans="1:60" x14ac:dyDescent="0.35">
      <c r="A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70"/>
      <c r="AT207" s="70"/>
      <c r="AU207" s="70"/>
      <c r="AV207" s="70"/>
      <c r="AW207" s="70"/>
      <c r="AX207" s="70"/>
      <c r="AY207" s="70"/>
      <c r="AZ207" s="70"/>
      <c r="BA207" s="70"/>
      <c r="BB207" s="70"/>
      <c r="BC207" s="70"/>
      <c r="BD207" s="70"/>
      <c r="BE207" s="70"/>
      <c r="BF207" s="70"/>
      <c r="BG207" s="70"/>
      <c r="BH207" s="70"/>
    </row>
    <row r="208" spans="1:60" x14ac:dyDescent="0.35">
      <c r="A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70"/>
      <c r="AT208" s="70"/>
      <c r="AU208" s="70"/>
      <c r="AV208" s="70"/>
      <c r="AW208" s="70"/>
      <c r="AX208" s="70"/>
      <c r="AY208" s="70"/>
      <c r="AZ208" s="70"/>
      <c r="BA208" s="70"/>
      <c r="BB208" s="70"/>
      <c r="BC208" s="70"/>
      <c r="BD208" s="70"/>
      <c r="BE208" s="70"/>
      <c r="BF208" s="70"/>
      <c r="BG208" s="70"/>
      <c r="BH208" s="70"/>
    </row>
    <row r="209" spans="1:60" x14ac:dyDescent="0.35">
      <c r="A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70"/>
      <c r="AT209" s="70"/>
      <c r="AU209" s="70"/>
      <c r="AV209" s="70"/>
      <c r="AW209" s="70"/>
      <c r="AX209" s="70"/>
      <c r="AY209" s="70"/>
      <c r="AZ209" s="70"/>
      <c r="BA209" s="70"/>
      <c r="BB209" s="70"/>
      <c r="BC209" s="70"/>
      <c r="BD209" s="70"/>
      <c r="BE209" s="70"/>
      <c r="BF209" s="70"/>
      <c r="BG209" s="70"/>
      <c r="BH209" s="70"/>
    </row>
    <row r="210" spans="1:60" x14ac:dyDescent="0.35">
      <c r="A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70"/>
      <c r="AT210" s="70"/>
      <c r="AU210" s="70"/>
      <c r="AV210" s="70"/>
      <c r="AW210" s="70"/>
      <c r="AX210" s="70"/>
      <c r="AY210" s="70"/>
      <c r="AZ210" s="70"/>
      <c r="BA210" s="70"/>
      <c r="BB210" s="70"/>
      <c r="BC210" s="70"/>
      <c r="BD210" s="70"/>
      <c r="BE210" s="70"/>
      <c r="BF210" s="70"/>
      <c r="BG210" s="70"/>
      <c r="BH210" s="70"/>
    </row>
    <row r="211" spans="1:60" x14ac:dyDescent="0.35">
      <c r="A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70"/>
      <c r="AT211" s="70"/>
      <c r="AU211" s="70"/>
      <c r="AV211" s="70"/>
      <c r="AW211" s="70"/>
      <c r="AX211" s="70"/>
      <c r="AY211" s="70"/>
      <c r="AZ211" s="70"/>
      <c r="BA211" s="70"/>
      <c r="BB211" s="70"/>
      <c r="BC211" s="70"/>
      <c r="BD211" s="70"/>
      <c r="BE211" s="70"/>
      <c r="BF211" s="70"/>
      <c r="BG211" s="70"/>
      <c r="BH211" s="70"/>
    </row>
    <row r="212" spans="1:60" x14ac:dyDescent="0.35">
      <c r="A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70"/>
      <c r="AT212" s="70"/>
      <c r="AU212" s="70"/>
      <c r="AV212" s="70"/>
      <c r="AW212" s="70"/>
      <c r="AX212" s="70"/>
      <c r="AY212" s="70"/>
      <c r="AZ212" s="70"/>
      <c r="BA212" s="70"/>
      <c r="BB212" s="70"/>
      <c r="BC212" s="70"/>
      <c r="BD212" s="70"/>
      <c r="BE212" s="70"/>
      <c r="BF212" s="70"/>
      <c r="BG212" s="70"/>
      <c r="BH212" s="70"/>
    </row>
    <row r="213" spans="1:60" x14ac:dyDescent="0.35">
      <c r="A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70"/>
      <c r="AT213" s="70"/>
      <c r="AU213" s="70"/>
      <c r="AV213" s="70"/>
      <c r="AW213" s="70"/>
      <c r="AX213" s="70"/>
      <c r="AY213" s="70"/>
      <c r="AZ213" s="70"/>
      <c r="BA213" s="70"/>
      <c r="BB213" s="70"/>
      <c r="BC213" s="70"/>
      <c r="BD213" s="70"/>
      <c r="BE213" s="70"/>
      <c r="BF213" s="70"/>
      <c r="BG213" s="70"/>
      <c r="BH213" s="70"/>
    </row>
    <row r="214" spans="1:60" x14ac:dyDescent="0.35">
      <c r="A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70"/>
      <c r="AT214" s="70"/>
      <c r="AU214" s="70"/>
      <c r="AV214" s="70"/>
      <c r="AW214" s="70"/>
      <c r="AX214" s="70"/>
      <c r="AY214" s="70"/>
      <c r="AZ214" s="70"/>
      <c r="BA214" s="70"/>
      <c r="BB214" s="70"/>
      <c r="BC214" s="70"/>
      <c r="BD214" s="70"/>
      <c r="BE214" s="70"/>
      <c r="BF214" s="70"/>
      <c r="BG214" s="70"/>
      <c r="BH214" s="70"/>
    </row>
    <row r="215" spans="1:60" x14ac:dyDescent="0.35">
      <c r="A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70"/>
      <c r="AT215" s="70"/>
      <c r="AU215" s="70"/>
      <c r="AV215" s="70"/>
      <c r="AW215" s="70"/>
      <c r="AX215" s="70"/>
      <c r="AY215" s="70"/>
      <c r="AZ215" s="70"/>
      <c r="BA215" s="70"/>
      <c r="BB215" s="70"/>
      <c r="BC215" s="70"/>
      <c r="BD215" s="70"/>
      <c r="BE215" s="70"/>
      <c r="BF215" s="70"/>
      <c r="BG215" s="70"/>
      <c r="BH215" s="70"/>
    </row>
    <row r="216" spans="1:60" x14ac:dyDescent="0.35">
      <c r="A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70"/>
      <c r="AT216" s="70"/>
      <c r="AU216" s="70"/>
      <c r="AV216" s="70"/>
      <c r="AW216" s="70"/>
      <c r="AX216" s="70"/>
      <c r="AY216" s="70"/>
      <c r="AZ216" s="70"/>
      <c r="BA216" s="70"/>
      <c r="BB216" s="70"/>
      <c r="BC216" s="70"/>
      <c r="BD216" s="70"/>
      <c r="BE216" s="70"/>
      <c r="BF216" s="70"/>
      <c r="BG216" s="70"/>
      <c r="BH216" s="70"/>
    </row>
    <row r="217" spans="1:60" x14ac:dyDescent="0.35">
      <c r="A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70"/>
      <c r="AT217" s="70"/>
      <c r="AU217" s="70"/>
      <c r="AV217" s="70"/>
      <c r="AW217" s="70"/>
      <c r="AX217" s="70"/>
      <c r="AY217" s="70"/>
      <c r="AZ217" s="70"/>
      <c r="BA217" s="70"/>
      <c r="BB217" s="70"/>
      <c r="BC217" s="70"/>
      <c r="BD217" s="70"/>
      <c r="BE217" s="70"/>
      <c r="BF217" s="70"/>
      <c r="BG217" s="70"/>
      <c r="BH217" s="70"/>
    </row>
    <row r="218" spans="1:60" x14ac:dyDescent="0.35">
      <c r="A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70"/>
      <c r="AT218" s="70"/>
      <c r="AU218" s="70"/>
      <c r="AV218" s="70"/>
      <c r="AW218" s="70"/>
      <c r="AX218" s="70"/>
      <c r="AY218" s="70"/>
      <c r="AZ218" s="70"/>
      <c r="BA218" s="70"/>
      <c r="BB218" s="70"/>
      <c r="BC218" s="70"/>
      <c r="BD218" s="70"/>
      <c r="BE218" s="70"/>
      <c r="BF218" s="70"/>
      <c r="BG218" s="70"/>
      <c r="BH218" s="70"/>
    </row>
    <row r="219" spans="1:60" x14ac:dyDescent="0.35">
      <c r="A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70"/>
      <c r="AT219" s="70"/>
      <c r="AU219" s="70"/>
      <c r="AV219" s="70"/>
      <c r="AW219" s="70"/>
      <c r="AX219" s="70"/>
      <c r="AY219" s="70"/>
      <c r="AZ219" s="70"/>
      <c r="BA219" s="70"/>
      <c r="BB219" s="70"/>
      <c r="BC219" s="70"/>
      <c r="BD219" s="70"/>
      <c r="BE219" s="70"/>
      <c r="BF219" s="70"/>
      <c r="BG219" s="70"/>
      <c r="BH219" s="70"/>
    </row>
    <row r="220" spans="1:60" x14ac:dyDescent="0.35">
      <c r="A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70"/>
      <c r="AT220" s="70"/>
      <c r="AU220" s="70"/>
      <c r="AV220" s="70"/>
      <c r="AW220" s="70"/>
      <c r="AX220" s="70"/>
      <c r="AY220" s="70"/>
      <c r="AZ220" s="70"/>
      <c r="BA220" s="70"/>
      <c r="BB220" s="70"/>
      <c r="BC220" s="70"/>
      <c r="BD220" s="70"/>
      <c r="BE220" s="70"/>
      <c r="BF220" s="70"/>
      <c r="BG220" s="70"/>
      <c r="BH220" s="70"/>
    </row>
    <row r="221" spans="1:60" x14ac:dyDescent="0.35">
      <c r="A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70"/>
      <c r="AT221" s="70"/>
      <c r="AU221" s="70"/>
      <c r="AV221" s="70"/>
      <c r="AW221" s="70"/>
      <c r="AX221" s="70"/>
      <c r="AY221" s="70"/>
      <c r="AZ221" s="70"/>
      <c r="BA221" s="70"/>
      <c r="BB221" s="70"/>
      <c r="BC221" s="70"/>
      <c r="BD221" s="70"/>
      <c r="BE221" s="70"/>
      <c r="BF221" s="70"/>
      <c r="BG221" s="70"/>
      <c r="BH221" s="70"/>
    </row>
    <row r="222" spans="1:60" x14ac:dyDescent="0.35">
      <c r="A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row>
    <row r="223" spans="1:60" x14ac:dyDescent="0.35">
      <c r="A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70"/>
      <c r="AT223" s="70"/>
      <c r="AU223" s="70"/>
      <c r="AV223" s="70"/>
      <c r="AW223" s="70"/>
      <c r="AX223" s="70"/>
      <c r="AY223" s="70"/>
      <c r="AZ223" s="70"/>
      <c r="BA223" s="70"/>
      <c r="BB223" s="70"/>
      <c r="BC223" s="70"/>
      <c r="BD223" s="70"/>
      <c r="BE223" s="70"/>
      <c r="BF223" s="70"/>
      <c r="BG223" s="70"/>
      <c r="BH223" s="70"/>
    </row>
    <row r="224" spans="1:60" x14ac:dyDescent="0.35">
      <c r="A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70"/>
      <c r="AT224" s="70"/>
      <c r="AU224" s="70"/>
      <c r="AV224" s="70"/>
      <c r="AW224" s="70"/>
      <c r="AX224" s="70"/>
      <c r="AY224" s="70"/>
      <c r="AZ224" s="70"/>
      <c r="BA224" s="70"/>
      <c r="BB224" s="70"/>
      <c r="BC224" s="70"/>
      <c r="BD224" s="70"/>
      <c r="BE224" s="70"/>
      <c r="BF224" s="70"/>
      <c r="BG224" s="70"/>
      <c r="BH224" s="70"/>
    </row>
    <row r="225" spans="1:60" x14ac:dyDescent="0.35">
      <c r="A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70"/>
      <c r="AT225" s="70"/>
      <c r="AU225" s="70"/>
      <c r="AV225" s="70"/>
      <c r="AW225" s="70"/>
      <c r="AX225" s="70"/>
      <c r="AY225" s="70"/>
      <c r="AZ225" s="70"/>
      <c r="BA225" s="70"/>
      <c r="BB225" s="70"/>
      <c r="BC225" s="70"/>
      <c r="BD225" s="70"/>
      <c r="BE225" s="70"/>
      <c r="BF225" s="70"/>
      <c r="BG225" s="70"/>
      <c r="BH225" s="70"/>
    </row>
    <row r="226" spans="1:60" x14ac:dyDescent="0.35">
      <c r="A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70"/>
      <c r="AT226" s="70"/>
      <c r="AU226" s="70"/>
      <c r="AV226" s="70"/>
      <c r="AW226" s="70"/>
      <c r="AX226" s="70"/>
      <c r="AY226" s="70"/>
      <c r="AZ226" s="70"/>
      <c r="BA226" s="70"/>
      <c r="BB226" s="70"/>
      <c r="BC226" s="70"/>
      <c r="BD226" s="70"/>
      <c r="BE226" s="70"/>
      <c r="BF226" s="70"/>
      <c r="BG226" s="70"/>
      <c r="BH226" s="70"/>
    </row>
    <row r="227" spans="1:60" x14ac:dyDescent="0.35">
      <c r="A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70"/>
      <c r="AT227" s="70"/>
      <c r="AU227" s="70"/>
      <c r="AV227" s="70"/>
      <c r="AW227" s="70"/>
      <c r="AX227" s="70"/>
      <c r="AY227" s="70"/>
      <c r="AZ227" s="70"/>
      <c r="BA227" s="70"/>
      <c r="BB227" s="70"/>
      <c r="BC227" s="70"/>
      <c r="BD227" s="70"/>
      <c r="BE227" s="70"/>
      <c r="BF227" s="70"/>
      <c r="BG227" s="70"/>
      <c r="BH227" s="70"/>
    </row>
    <row r="228" spans="1:60" x14ac:dyDescent="0.35">
      <c r="A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70"/>
      <c r="AT228" s="70"/>
      <c r="AU228" s="70"/>
      <c r="AV228" s="70"/>
      <c r="AW228" s="70"/>
      <c r="AX228" s="70"/>
      <c r="AY228" s="70"/>
      <c r="AZ228" s="70"/>
      <c r="BA228" s="70"/>
      <c r="BB228" s="70"/>
      <c r="BC228" s="70"/>
      <c r="BD228" s="70"/>
      <c r="BE228" s="70"/>
      <c r="BF228" s="70"/>
      <c r="BG228" s="70"/>
      <c r="BH228" s="70"/>
    </row>
    <row r="229" spans="1:60" x14ac:dyDescent="0.35">
      <c r="A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70"/>
      <c r="AT229" s="70"/>
      <c r="AU229" s="70"/>
      <c r="AV229" s="70"/>
      <c r="AW229" s="70"/>
      <c r="AX229" s="70"/>
      <c r="AY229" s="70"/>
      <c r="AZ229" s="70"/>
      <c r="BA229" s="70"/>
      <c r="BB229" s="70"/>
      <c r="BC229" s="70"/>
      <c r="BD229" s="70"/>
      <c r="BE229" s="70"/>
      <c r="BF229" s="70"/>
      <c r="BG229" s="70"/>
      <c r="BH229" s="70"/>
    </row>
    <row r="230" spans="1:60" x14ac:dyDescent="0.35">
      <c r="A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70"/>
      <c r="AT230" s="70"/>
      <c r="AU230" s="70"/>
      <c r="AV230" s="70"/>
      <c r="AW230" s="70"/>
      <c r="AX230" s="70"/>
      <c r="AY230" s="70"/>
      <c r="AZ230" s="70"/>
      <c r="BA230" s="70"/>
      <c r="BB230" s="70"/>
      <c r="BC230" s="70"/>
      <c r="BD230" s="70"/>
      <c r="BE230" s="70"/>
      <c r="BF230" s="70"/>
      <c r="BG230" s="70"/>
      <c r="BH230" s="70"/>
    </row>
    <row r="231" spans="1:60" x14ac:dyDescent="0.35">
      <c r="A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70"/>
      <c r="AT231" s="70"/>
      <c r="AU231" s="70"/>
      <c r="AV231" s="70"/>
      <c r="AW231" s="70"/>
      <c r="AX231" s="70"/>
      <c r="AY231" s="70"/>
      <c r="AZ231" s="70"/>
      <c r="BA231" s="70"/>
      <c r="BB231" s="70"/>
      <c r="BC231" s="70"/>
      <c r="BD231" s="70"/>
      <c r="BE231" s="70"/>
      <c r="BF231" s="70"/>
      <c r="BG231" s="70"/>
      <c r="BH231" s="70"/>
    </row>
    <row r="232" spans="1:60" x14ac:dyDescent="0.35">
      <c r="A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70"/>
      <c r="AT232" s="70"/>
      <c r="AU232" s="70"/>
      <c r="AV232" s="70"/>
      <c r="AW232" s="70"/>
      <c r="AX232" s="70"/>
      <c r="AY232" s="70"/>
      <c r="AZ232" s="70"/>
      <c r="BA232" s="70"/>
      <c r="BB232" s="70"/>
      <c r="BC232" s="70"/>
      <c r="BD232" s="70"/>
      <c r="BE232" s="70"/>
      <c r="BF232" s="70"/>
      <c r="BG232" s="70"/>
      <c r="BH232" s="70"/>
    </row>
    <row r="233" spans="1:60" x14ac:dyDescent="0.35">
      <c r="A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70"/>
      <c r="AT233" s="70"/>
      <c r="AU233" s="70"/>
      <c r="AV233" s="70"/>
      <c r="AW233" s="70"/>
      <c r="AX233" s="70"/>
      <c r="AY233" s="70"/>
      <c r="AZ233" s="70"/>
      <c r="BA233" s="70"/>
      <c r="BB233" s="70"/>
      <c r="BC233" s="70"/>
      <c r="BD233" s="70"/>
      <c r="BE233" s="70"/>
      <c r="BF233" s="70"/>
      <c r="BG233" s="70"/>
      <c r="BH233" s="70"/>
    </row>
    <row r="234" spans="1:60" x14ac:dyDescent="0.35">
      <c r="A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70"/>
      <c r="AT234" s="70"/>
      <c r="AU234" s="70"/>
      <c r="AV234" s="70"/>
      <c r="AW234" s="70"/>
      <c r="AX234" s="70"/>
      <c r="AY234" s="70"/>
      <c r="AZ234" s="70"/>
      <c r="BA234" s="70"/>
      <c r="BB234" s="70"/>
      <c r="BC234" s="70"/>
      <c r="BD234" s="70"/>
      <c r="BE234" s="70"/>
      <c r="BF234" s="70"/>
      <c r="BG234" s="70"/>
      <c r="BH234" s="70"/>
    </row>
    <row r="235" spans="1:60" x14ac:dyDescent="0.35">
      <c r="A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70"/>
      <c r="AT235" s="70"/>
      <c r="AU235" s="70"/>
      <c r="AV235" s="70"/>
      <c r="AW235" s="70"/>
      <c r="AX235" s="70"/>
      <c r="AY235" s="70"/>
      <c r="AZ235" s="70"/>
      <c r="BA235" s="70"/>
      <c r="BB235" s="70"/>
      <c r="BC235" s="70"/>
      <c r="BD235" s="70"/>
      <c r="BE235" s="70"/>
      <c r="BF235" s="70"/>
      <c r="BG235" s="70"/>
      <c r="BH235" s="70"/>
    </row>
    <row r="236" spans="1:60" x14ac:dyDescent="0.35">
      <c r="A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70"/>
      <c r="AT236" s="70"/>
      <c r="AU236" s="70"/>
      <c r="AV236" s="70"/>
      <c r="AW236" s="70"/>
      <c r="AX236" s="70"/>
      <c r="AY236" s="70"/>
      <c r="AZ236" s="70"/>
      <c r="BA236" s="70"/>
      <c r="BB236" s="70"/>
      <c r="BC236" s="70"/>
      <c r="BD236" s="70"/>
      <c r="BE236" s="70"/>
      <c r="BF236" s="70"/>
      <c r="BG236" s="70"/>
      <c r="BH236" s="70"/>
    </row>
    <row r="237" spans="1:60" x14ac:dyDescent="0.35">
      <c r="A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70"/>
      <c r="AT237" s="70"/>
      <c r="AU237" s="70"/>
      <c r="AV237" s="70"/>
      <c r="AW237" s="70"/>
      <c r="AX237" s="70"/>
      <c r="AY237" s="70"/>
      <c r="AZ237" s="70"/>
      <c r="BA237" s="70"/>
      <c r="BB237" s="70"/>
      <c r="BC237" s="70"/>
      <c r="BD237" s="70"/>
      <c r="BE237" s="70"/>
      <c r="BF237" s="70"/>
      <c r="BG237" s="70"/>
      <c r="BH237" s="70"/>
    </row>
    <row r="238" spans="1:60" x14ac:dyDescent="0.35">
      <c r="A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70"/>
      <c r="AT238" s="70"/>
      <c r="AU238" s="70"/>
      <c r="AV238" s="70"/>
      <c r="AW238" s="70"/>
      <c r="AX238" s="70"/>
      <c r="AY238" s="70"/>
      <c r="AZ238" s="70"/>
      <c r="BA238" s="70"/>
      <c r="BB238" s="70"/>
      <c r="BC238" s="70"/>
      <c r="BD238" s="70"/>
      <c r="BE238" s="70"/>
      <c r="BF238" s="70"/>
      <c r="BG238" s="70"/>
      <c r="BH238" s="70"/>
    </row>
    <row r="239" spans="1:60" x14ac:dyDescent="0.35">
      <c r="A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70"/>
      <c r="AT239" s="70"/>
      <c r="AU239" s="70"/>
      <c r="AV239" s="70"/>
      <c r="AW239" s="70"/>
      <c r="AX239" s="70"/>
      <c r="AY239" s="70"/>
      <c r="AZ239" s="70"/>
      <c r="BA239" s="70"/>
      <c r="BB239" s="70"/>
      <c r="BC239" s="70"/>
      <c r="BD239" s="70"/>
      <c r="BE239" s="70"/>
      <c r="BF239" s="70"/>
      <c r="BG239" s="70"/>
      <c r="BH239" s="70"/>
    </row>
    <row r="240" spans="1:60" x14ac:dyDescent="0.35">
      <c r="A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70"/>
      <c r="AT240" s="70"/>
      <c r="AU240" s="70"/>
      <c r="AV240" s="70"/>
      <c r="AW240" s="70"/>
      <c r="AX240" s="70"/>
      <c r="AY240" s="70"/>
      <c r="AZ240" s="70"/>
      <c r="BA240" s="70"/>
      <c r="BB240" s="70"/>
      <c r="BC240" s="70"/>
      <c r="BD240" s="70"/>
      <c r="BE240" s="70"/>
      <c r="BF240" s="70"/>
      <c r="BG240" s="70"/>
      <c r="BH240" s="70"/>
    </row>
    <row r="241" spans="1:60" x14ac:dyDescent="0.35">
      <c r="A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70"/>
      <c r="AT241" s="70"/>
      <c r="AU241" s="70"/>
      <c r="AV241" s="70"/>
      <c r="AW241" s="70"/>
      <c r="AX241" s="70"/>
      <c r="AY241" s="70"/>
      <c r="AZ241" s="70"/>
      <c r="BA241" s="70"/>
      <c r="BB241" s="70"/>
      <c r="BC241" s="70"/>
      <c r="BD241" s="70"/>
      <c r="BE241" s="70"/>
      <c r="BF241" s="70"/>
      <c r="BG241" s="70"/>
      <c r="BH241" s="70"/>
    </row>
    <row r="242" spans="1:60" x14ac:dyDescent="0.35">
      <c r="A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70"/>
      <c r="AT242" s="70"/>
      <c r="AU242" s="70"/>
      <c r="AV242" s="70"/>
      <c r="AW242" s="70"/>
      <c r="AX242" s="70"/>
      <c r="AY242" s="70"/>
      <c r="AZ242" s="70"/>
      <c r="BA242" s="70"/>
      <c r="BB242" s="70"/>
      <c r="BC242" s="70"/>
      <c r="BD242" s="70"/>
      <c r="BE242" s="70"/>
      <c r="BF242" s="70"/>
      <c r="BG242" s="70"/>
      <c r="BH242" s="70"/>
    </row>
    <row r="243" spans="1:60" x14ac:dyDescent="0.35">
      <c r="A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70"/>
      <c r="AT243" s="70"/>
      <c r="AU243" s="70"/>
      <c r="AV243" s="70"/>
      <c r="AW243" s="70"/>
      <c r="AX243" s="70"/>
      <c r="AY243" s="70"/>
      <c r="AZ243" s="70"/>
      <c r="BA243" s="70"/>
      <c r="BB243" s="70"/>
      <c r="BC243" s="70"/>
      <c r="BD243" s="70"/>
      <c r="BE243" s="70"/>
      <c r="BF243" s="70"/>
      <c r="BG243" s="70"/>
      <c r="BH243" s="70"/>
    </row>
    <row r="244" spans="1:60" x14ac:dyDescent="0.35">
      <c r="A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70"/>
      <c r="AT244" s="70"/>
      <c r="AU244" s="70"/>
      <c r="AV244" s="70"/>
      <c r="AW244" s="70"/>
      <c r="AX244" s="70"/>
      <c r="AY244" s="70"/>
      <c r="AZ244" s="70"/>
      <c r="BA244" s="70"/>
      <c r="BB244" s="70"/>
      <c r="BC244" s="70"/>
      <c r="BD244" s="70"/>
      <c r="BE244" s="70"/>
      <c r="BF244" s="70"/>
      <c r="BG244" s="70"/>
      <c r="BH244" s="70"/>
    </row>
    <row r="245" spans="1:60" x14ac:dyDescent="0.35">
      <c r="A245" s="70"/>
    </row>
    <row r="246" spans="1:60" x14ac:dyDescent="0.35">
      <c r="A246" s="70"/>
    </row>
    <row r="247" spans="1:60" x14ac:dyDescent="0.35">
      <c r="A247" s="70"/>
    </row>
    <row r="248" spans="1:60" x14ac:dyDescent="0.35">
      <c r="A248" s="70"/>
    </row>
  </sheetData>
  <sheetProtection algorithmName="SHA-512" hashValue="OD/ogo8C90Bj3DZQPZ43EuK9iKn/ig+xuPG6StMk6KRwLJtD7n5xXNOAgQlvVnsGHRslfQCsRmvaD/2bRJxv9A==" saltValue="WY3pTNvU/WGilW8qPhOaug=="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4" sqref="C4"/>
    </sheetView>
  </sheetViews>
  <sheetFormatPr baseColWidth="10" defaultRowHeight="14.5" x14ac:dyDescent="0.35"/>
  <cols>
    <col min="2" max="2" width="24.1796875" customWidth="1"/>
    <col min="3" max="3" width="70.1796875" customWidth="1"/>
    <col min="4" max="4" width="29.81640625" customWidth="1"/>
  </cols>
  <sheetData>
    <row r="1" spans="1:37" ht="22.5" x14ac:dyDescent="0.35">
      <c r="A1" s="70"/>
      <c r="B1" s="735" t="s">
        <v>52</v>
      </c>
      <c r="C1" s="735"/>
      <c r="D1" s="735"/>
      <c r="E1" s="70"/>
      <c r="F1" s="70"/>
      <c r="G1" s="70"/>
      <c r="H1" s="70"/>
      <c r="I1" s="70"/>
      <c r="J1" s="70"/>
      <c r="K1" s="70"/>
      <c r="L1" s="70"/>
      <c r="M1" s="70"/>
      <c r="N1" s="70"/>
      <c r="O1" s="70"/>
      <c r="P1" s="70"/>
      <c r="Q1" s="70"/>
      <c r="R1" s="70"/>
      <c r="S1" s="70"/>
      <c r="T1" s="70"/>
      <c r="U1" s="70"/>
      <c r="V1" s="70"/>
      <c r="W1" s="70"/>
      <c r="X1" s="70"/>
      <c r="Y1" s="70"/>
      <c r="Z1" s="70"/>
      <c r="AA1" s="70"/>
      <c r="AB1" s="70"/>
      <c r="AC1" s="70"/>
      <c r="AD1" s="70"/>
      <c r="AE1" s="70"/>
    </row>
    <row r="2" spans="1:37" x14ac:dyDescent="0.35">
      <c r="A2" s="70"/>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row>
    <row r="3" spans="1:37" ht="25" x14ac:dyDescent="0.35">
      <c r="A3" s="70"/>
      <c r="B3" s="3"/>
      <c r="C3" s="4" t="s">
        <v>49</v>
      </c>
      <c r="D3" s="4" t="s">
        <v>4</v>
      </c>
      <c r="E3" s="70"/>
      <c r="F3" s="70"/>
      <c r="G3" s="70"/>
      <c r="H3" s="70"/>
      <c r="I3" s="70"/>
      <c r="J3" s="70"/>
      <c r="K3" s="70"/>
      <c r="L3" s="70"/>
      <c r="M3" s="70"/>
      <c r="N3" s="70"/>
      <c r="O3" s="70"/>
      <c r="P3" s="70"/>
      <c r="Q3" s="70"/>
      <c r="R3" s="70"/>
      <c r="S3" s="70"/>
      <c r="T3" s="70"/>
      <c r="U3" s="70"/>
      <c r="V3" s="70"/>
      <c r="W3" s="70"/>
      <c r="X3" s="70"/>
      <c r="Y3" s="70"/>
      <c r="Z3" s="70"/>
      <c r="AA3" s="70"/>
      <c r="AB3" s="70"/>
      <c r="AC3" s="70"/>
      <c r="AD3" s="70"/>
      <c r="AE3" s="70"/>
    </row>
    <row r="4" spans="1:37" ht="50" x14ac:dyDescent="0.35">
      <c r="A4" s="70"/>
      <c r="B4" s="5" t="s">
        <v>48</v>
      </c>
      <c r="C4" s="6" t="s">
        <v>99</v>
      </c>
      <c r="D4" s="7">
        <v>0.2</v>
      </c>
      <c r="E4" s="70"/>
      <c r="F4" s="70"/>
      <c r="G4" s="70"/>
      <c r="H4" s="70"/>
      <c r="I4" s="70"/>
      <c r="J4" s="70"/>
      <c r="K4" s="70"/>
      <c r="L4" s="70"/>
      <c r="M4" s="70"/>
      <c r="N4" s="70"/>
      <c r="O4" s="70"/>
      <c r="P4" s="70"/>
      <c r="Q4" s="70"/>
      <c r="R4" s="70"/>
      <c r="S4" s="70"/>
      <c r="T4" s="70"/>
      <c r="U4" s="70"/>
      <c r="V4" s="70"/>
      <c r="W4" s="70"/>
      <c r="X4" s="70"/>
      <c r="Y4" s="70"/>
      <c r="Z4" s="70"/>
      <c r="AA4" s="70"/>
      <c r="AB4" s="70"/>
      <c r="AC4" s="70"/>
      <c r="AD4" s="70"/>
      <c r="AE4" s="70"/>
    </row>
    <row r="5" spans="1:37" ht="50" x14ac:dyDescent="0.35">
      <c r="A5" s="70"/>
      <c r="B5" s="8" t="s">
        <v>50</v>
      </c>
      <c r="C5" s="9" t="s">
        <v>100</v>
      </c>
      <c r="D5" s="10">
        <v>0.4</v>
      </c>
      <c r="E5" s="70"/>
      <c r="F5" s="70"/>
      <c r="G5" s="70"/>
      <c r="H5" s="70"/>
      <c r="I5" s="70"/>
      <c r="J5" s="70"/>
      <c r="K5" s="70"/>
      <c r="L5" s="70"/>
      <c r="M5" s="70"/>
      <c r="N5" s="70"/>
      <c r="O5" s="70"/>
      <c r="P5" s="70"/>
      <c r="Q5" s="70"/>
      <c r="R5" s="70"/>
      <c r="S5" s="70"/>
      <c r="T5" s="70"/>
      <c r="U5" s="70"/>
      <c r="V5" s="70"/>
      <c r="W5" s="70"/>
      <c r="X5" s="70"/>
      <c r="Y5" s="70"/>
      <c r="Z5" s="70"/>
      <c r="AA5" s="70"/>
      <c r="AB5" s="70"/>
      <c r="AC5" s="70"/>
      <c r="AD5" s="70"/>
      <c r="AE5" s="70"/>
    </row>
    <row r="6" spans="1:37" ht="50" x14ac:dyDescent="0.35">
      <c r="A6" s="70"/>
      <c r="B6" s="11" t="s">
        <v>104</v>
      </c>
      <c r="C6" s="9" t="s">
        <v>101</v>
      </c>
      <c r="D6" s="10">
        <v>0.6</v>
      </c>
      <c r="E6" s="70"/>
      <c r="F6" s="70"/>
      <c r="G6" s="70"/>
      <c r="H6" s="70"/>
      <c r="I6" s="70"/>
      <c r="J6" s="70"/>
      <c r="K6" s="70"/>
      <c r="L6" s="70"/>
      <c r="M6" s="70"/>
      <c r="N6" s="70"/>
      <c r="O6" s="70"/>
      <c r="P6" s="70"/>
      <c r="Q6" s="70"/>
      <c r="R6" s="70"/>
      <c r="S6" s="70"/>
      <c r="T6" s="70"/>
      <c r="U6" s="70"/>
      <c r="V6" s="70"/>
      <c r="W6" s="70"/>
      <c r="X6" s="70"/>
      <c r="Y6" s="70"/>
      <c r="Z6" s="70"/>
      <c r="AA6" s="70"/>
      <c r="AB6" s="70"/>
      <c r="AC6" s="70"/>
      <c r="AD6" s="70"/>
      <c r="AE6" s="70"/>
    </row>
    <row r="7" spans="1:37" ht="75" x14ac:dyDescent="0.35">
      <c r="A7" s="70"/>
      <c r="B7" s="12" t="s">
        <v>6</v>
      </c>
      <c r="C7" s="9" t="s">
        <v>102</v>
      </c>
      <c r="D7" s="10">
        <v>0.8</v>
      </c>
      <c r="E7" s="70"/>
      <c r="F7" s="70"/>
      <c r="G7" s="70"/>
      <c r="H7" s="70"/>
      <c r="I7" s="70"/>
      <c r="J7" s="70"/>
      <c r="K7" s="70"/>
      <c r="L7" s="70"/>
      <c r="M7" s="70"/>
      <c r="N7" s="70"/>
      <c r="O7" s="70"/>
      <c r="P7" s="70"/>
      <c r="Q7" s="70"/>
      <c r="R7" s="70"/>
      <c r="S7" s="70"/>
      <c r="T7" s="70"/>
      <c r="U7" s="70"/>
      <c r="V7" s="70"/>
      <c r="W7" s="70"/>
      <c r="X7" s="70"/>
      <c r="Y7" s="70"/>
      <c r="Z7" s="70"/>
      <c r="AA7" s="70"/>
      <c r="AB7" s="70"/>
      <c r="AC7" s="70"/>
      <c r="AD7" s="70"/>
      <c r="AE7" s="70"/>
    </row>
    <row r="8" spans="1:37" ht="50" x14ac:dyDescent="0.35">
      <c r="A8" s="70"/>
      <c r="B8" s="13" t="s">
        <v>51</v>
      </c>
      <c r="C8" s="9" t="s">
        <v>103</v>
      </c>
      <c r="D8" s="10">
        <v>1</v>
      </c>
      <c r="E8" s="70"/>
      <c r="F8" s="70"/>
      <c r="G8" s="70"/>
      <c r="H8" s="70"/>
      <c r="I8" s="70"/>
      <c r="J8" s="70"/>
      <c r="K8" s="70"/>
      <c r="L8" s="70"/>
      <c r="M8" s="70"/>
      <c r="N8" s="70"/>
      <c r="O8" s="70"/>
      <c r="P8" s="70"/>
      <c r="Q8" s="70"/>
      <c r="R8" s="70"/>
      <c r="S8" s="70"/>
      <c r="T8" s="70"/>
      <c r="U8" s="70"/>
      <c r="V8" s="70"/>
      <c r="W8" s="70"/>
      <c r="X8" s="70"/>
      <c r="Y8" s="70"/>
      <c r="Z8" s="70"/>
      <c r="AA8" s="70"/>
      <c r="AB8" s="70"/>
      <c r="AC8" s="70"/>
      <c r="AD8" s="70"/>
      <c r="AE8" s="70"/>
    </row>
    <row r="9" spans="1:37" x14ac:dyDescent="0.35">
      <c r="A9" s="70"/>
      <c r="B9" s="94"/>
      <c r="C9" s="94"/>
      <c r="D9" s="94"/>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row>
    <row r="10" spans="1:37" x14ac:dyDescent="0.35">
      <c r="A10" s="70"/>
      <c r="B10" s="95"/>
      <c r="C10" s="94"/>
      <c r="D10" s="94"/>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row>
    <row r="11" spans="1:37" x14ac:dyDescent="0.35">
      <c r="A11" s="70"/>
      <c r="B11" s="94"/>
      <c r="C11" s="94"/>
      <c r="D11" s="94"/>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row>
    <row r="12" spans="1:37" x14ac:dyDescent="0.35">
      <c r="A12" s="70"/>
      <c r="B12" s="94"/>
      <c r="C12" s="94"/>
      <c r="D12" s="94"/>
      <c r="E12" s="70"/>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row>
    <row r="13" spans="1:37" x14ac:dyDescent="0.35">
      <c r="A13" s="70"/>
      <c r="B13" s="94"/>
      <c r="C13" s="94"/>
      <c r="D13" s="94"/>
      <c r="E13" s="70"/>
      <c r="F13" s="70"/>
      <c r="G13" s="70"/>
      <c r="H13" s="70"/>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row>
    <row r="14" spans="1:37" x14ac:dyDescent="0.35">
      <c r="A14" s="70"/>
      <c r="B14" s="94"/>
      <c r="C14" s="94"/>
      <c r="D14" s="94"/>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row>
    <row r="15" spans="1:37" x14ac:dyDescent="0.35">
      <c r="A15" s="70"/>
      <c r="B15" s="94"/>
      <c r="C15" s="94"/>
      <c r="D15" s="94"/>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row>
    <row r="16" spans="1:37" x14ac:dyDescent="0.35">
      <c r="A16" s="70"/>
      <c r="B16" s="94"/>
      <c r="C16" s="94"/>
      <c r="D16" s="94"/>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row>
    <row r="17" spans="1:37" x14ac:dyDescent="0.35">
      <c r="A17" s="70"/>
      <c r="B17" s="94"/>
      <c r="C17" s="94"/>
      <c r="D17" s="94"/>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row>
    <row r="18" spans="1:37" x14ac:dyDescent="0.35">
      <c r="A18" s="70"/>
      <c r="B18" s="94"/>
      <c r="C18" s="94"/>
      <c r="D18" s="94"/>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row>
    <row r="19" spans="1:37" x14ac:dyDescent="0.35">
      <c r="A19" s="70"/>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row>
    <row r="20" spans="1:37" x14ac:dyDescent="0.35">
      <c r="A20" s="70"/>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row>
    <row r="21" spans="1:37" x14ac:dyDescent="0.35">
      <c r="A21" s="70"/>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row>
    <row r="22" spans="1:37" x14ac:dyDescent="0.35">
      <c r="A22" s="70"/>
      <c r="B22" s="70"/>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row>
    <row r="23" spans="1:37" x14ac:dyDescent="0.35">
      <c r="A23" s="70"/>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row>
    <row r="24" spans="1:37" x14ac:dyDescent="0.35">
      <c r="A24" s="70"/>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row>
    <row r="25" spans="1:37" x14ac:dyDescent="0.35">
      <c r="A25" s="70"/>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row>
    <row r="26" spans="1:37" x14ac:dyDescent="0.3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row>
    <row r="27" spans="1:37" x14ac:dyDescent="0.3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row>
    <row r="28" spans="1:37" x14ac:dyDescent="0.35">
      <c r="A28" s="70"/>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row>
    <row r="29" spans="1:37" x14ac:dyDescent="0.35">
      <c r="A29" s="70"/>
      <c r="B29" s="70"/>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row>
    <row r="30" spans="1:37" x14ac:dyDescent="0.35">
      <c r="A30" s="70"/>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row>
    <row r="31" spans="1:37" x14ac:dyDescent="0.35">
      <c r="A31" s="70"/>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row>
    <row r="32" spans="1:37" x14ac:dyDescent="0.35">
      <c r="A32" s="70"/>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row>
    <row r="33" spans="1:31" x14ac:dyDescent="0.35">
      <c r="A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row>
    <row r="34" spans="1:31" x14ac:dyDescent="0.35">
      <c r="A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row>
    <row r="35" spans="1:31" x14ac:dyDescent="0.35">
      <c r="A35" s="70"/>
    </row>
    <row r="36" spans="1:31" x14ac:dyDescent="0.35">
      <c r="A36" s="70"/>
    </row>
    <row r="37" spans="1:31" x14ac:dyDescent="0.35">
      <c r="A37" s="70"/>
    </row>
    <row r="38" spans="1:31" x14ac:dyDescent="0.35">
      <c r="A38" s="70"/>
    </row>
    <row r="39" spans="1:31" x14ac:dyDescent="0.35">
      <c r="A39" s="70"/>
    </row>
    <row r="40" spans="1:31" x14ac:dyDescent="0.35">
      <c r="A40" s="70"/>
    </row>
    <row r="41" spans="1:31" x14ac:dyDescent="0.35">
      <c r="A41" s="70"/>
    </row>
    <row r="42" spans="1:31" x14ac:dyDescent="0.35">
      <c r="A42" s="70"/>
    </row>
    <row r="43" spans="1:31" x14ac:dyDescent="0.35">
      <c r="A43" s="70"/>
    </row>
    <row r="44" spans="1:31" x14ac:dyDescent="0.35">
      <c r="A44" s="70"/>
    </row>
    <row r="45" spans="1:31" x14ac:dyDescent="0.35">
      <c r="A45" s="70"/>
    </row>
    <row r="46" spans="1:31" x14ac:dyDescent="0.35">
      <c r="A46" s="70"/>
    </row>
    <row r="47" spans="1:31" x14ac:dyDescent="0.35">
      <c r="A47" s="70"/>
    </row>
    <row r="48" spans="1:31" x14ac:dyDescent="0.35">
      <c r="A48" s="70"/>
    </row>
    <row r="49" spans="1:1" x14ac:dyDescent="0.35">
      <c r="A49" s="70"/>
    </row>
    <row r="50" spans="1:1" x14ac:dyDescent="0.35">
      <c r="A50" s="70"/>
    </row>
    <row r="51" spans="1:1" x14ac:dyDescent="0.35">
      <c r="A51" s="70"/>
    </row>
    <row r="52" spans="1:1" x14ac:dyDescent="0.35">
      <c r="A52" s="70"/>
    </row>
    <row r="53" spans="1:1" x14ac:dyDescent="0.35">
      <c r="A53" s="70"/>
    </row>
    <row r="54" spans="1:1" x14ac:dyDescent="0.35">
      <c r="A54" s="70"/>
    </row>
    <row r="55" spans="1:1" x14ac:dyDescent="0.35">
      <c r="A55" s="70"/>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4.5" x14ac:dyDescent="0.35"/>
  <cols>
    <col min="2" max="2" width="40.453125" customWidth="1"/>
    <col min="3" max="3" width="74.81640625" customWidth="1"/>
    <col min="4" max="4" width="135" bestFit="1" customWidth="1"/>
    <col min="5" max="5" width="144.7265625" bestFit="1" customWidth="1"/>
  </cols>
  <sheetData>
    <row r="1" spans="1:21" ht="32.5" x14ac:dyDescent="0.35">
      <c r="A1" s="70"/>
      <c r="B1" s="736" t="s">
        <v>60</v>
      </c>
      <c r="C1" s="736"/>
      <c r="D1" s="736"/>
      <c r="E1" s="70"/>
      <c r="F1" s="70"/>
      <c r="G1" s="70"/>
      <c r="H1" s="70"/>
      <c r="I1" s="70"/>
      <c r="J1" s="70"/>
      <c r="K1" s="70"/>
      <c r="L1" s="70"/>
      <c r="M1" s="70"/>
      <c r="N1" s="70"/>
      <c r="O1" s="70"/>
      <c r="P1" s="70"/>
      <c r="Q1" s="70"/>
      <c r="R1" s="70"/>
      <c r="S1" s="70"/>
      <c r="T1" s="70"/>
      <c r="U1" s="70"/>
    </row>
    <row r="2" spans="1:21" x14ac:dyDescent="0.35">
      <c r="A2" s="70"/>
      <c r="B2" s="70"/>
      <c r="C2" s="70"/>
      <c r="D2" s="70"/>
      <c r="E2" s="70"/>
      <c r="F2" s="70"/>
      <c r="G2" s="70"/>
      <c r="H2" s="70"/>
      <c r="I2" s="70"/>
      <c r="J2" s="70"/>
      <c r="K2" s="70"/>
      <c r="L2" s="70"/>
      <c r="M2" s="70"/>
      <c r="N2" s="70"/>
      <c r="O2" s="70"/>
      <c r="P2" s="70"/>
      <c r="Q2" s="70"/>
      <c r="R2" s="70"/>
      <c r="S2" s="70"/>
      <c r="T2" s="70"/>
      <c r="U2" s="70"/>
    </row>
    <row r="3" spans="1:21" ht="30.5" x14ac:dyDescent="0.35">
      <c r="A3" s="70"/>
      <c r="B3" s="91"/>
      <c r="C3" s="22" t="s">
        <v>53</v>
      </c>
      <c r="D3" s="22" t="s">
        <v>54</v>
      </c>
      <c r="E3" s="70"/>
      <c r="F3" s="70"/>
      <c r="G3" s="70"/>
      <c r="H3" s="70"/>
      <c r="I3" s="70"/>
      <c r="J3" s="70"/>
      <c r="K3" s="70"/>
      <c r="L3" s="70"/>
      <c r="M3" s="70"/>
      <c r="N3" s="70"/>
      <c r="O3" s="70"/>
      <c r="P3" s="70"/>
      <c r="Q3" s="70"/>
      <c r="R3" s="70"/>
      <c r="S3" s="70"/>
      <c r="T3" s="70"/>
      <c r="U3" s="70"/>
    </row>
    <row r="4" spans="1:21" ht="32.5" x14ac:dyDescent="0.35">
      <c r="A4" s="90" t="s">
        <v>80</v>
      </c>
      <c r="B4" s="25" t="s">
        <v>98</v>
      </c>
      <c r="C4" s="30" t="s">
        <v>153</v>
      </c>
      <c r="D4" s="23" t="s">
        <v>94</v>
      </c>
      <c r="E4" s="70"/>
      <c r="F4" s="70"/>
      <c r="G4" s="70"/>
      <c r="H4" s="70"/>
      <c r="I4" s="70"/>
      <c r="J4" s="70"/>
      <c r="K4" s="70"/>
      <c r="L4" s="70"/>
      <c r="M4" s="70"/>
      <c r="N4" s="70"/>
      <c r="O4" s="70"/>
      <c r="P4" s="70"/>
      <c r="Q4" s="70"/>
      <c r="R4" s="70"/>
      <c r="S4" s="70"/>
      <c r="T4" s="70"/>
      <c r="U4" s="70"/>
    </row>
    <row r="5" spans="1:21" ht="65" x14ac:dyDescent="0.35">
      <c r="A5" s="90" t="s">
        <v>81</v>
      </c>
      <c r="B5" s="26" t="s">
        <v>56</v>
      </c>
      <c r="C5" s="31" t="s">
        <v>90</v>
      </c>
      <c r="D5" s="24" t="s">
        <v>95</v>
      </c>
      <c r="E5" s="70"/>
      <c r="F5" s="70"/>
      <c r="G5" s="70"/>
      <c r="H5" s="70"/>
      <c r="I5" s="70"/>
      <c r="J5" s="70"/>
      <c r="K5" s="70"/>
      <c r="L5" s="70"/>
      <c r="M5" s="70"/>
      <c r="N5" s="70"/>
      <c r="O5" s="70"/>
      <c r="P5" s="70"/>
      <c r="Q5" s="70"/>
      <c r="R5" s="70"/>
      <c r="S5" s="70"/>
      <c r="T5" s="70"/>
      <c r="U5" s="70"/>
    </row>
    <row r="6" spans="1:21" ht="65" x14ac:dyDescent="0.35">
      <c r="A6" s="90" t="s">
        <v>78</v>
      </c>
      <c r="B6" s="27" t="s">
        <v>57</v>
      </c>
      <c r="C6" s="31" t="s">
        <v>91</v>
      </c>
      <c r="D6" s="24" t="s">
        <v>97</v>
      </c>
      <c r="E6" s="70"/>
      <c r="F6" s="70"/>
      <c r="G6" s="70"/>
      <c r="H6" s="70"/>
      <c r="I6" s="70"/>
      <c r="J6" s="70"/>
      <c r="K6" s="70"/>
      <c r="L6" s="70"/>
      <c r="M6" s="70"/>
      <c r="N6" s="70"/>
      <c r="O6" s="70"/>
      <c r="P6" s="70"/>
      <c r="Q6" s="70"/>
      <c r="R6" s="70"/>
      <c r="S6" s="70"/>
      <c r="T6" s="70"/>
      <c r="U6" s="70"/>
    </row>
    <row r="7" spans="1:21" ht="65" x14ac:dyDescent="0.35">
      <c r="A7" s="90" t="s">
        <v>7</v>
      </c>
      <c r="B7" s="28" t="s">
        <v>58</v>
      </c>
      <c r="C7" s="31" t="s">
        <v>92</v>
      </c>
      <c r="D7" s="24" t="s">
        <v>96</v>
      </c>
      <c r="E7" s="70"/>
      <c r="F7" s="70"/>
      <c r="G7" s="70"/>
      <c r="H7" s="70"/>
      <c r="I7" s="70"/>
      <c r="J7" s="70"/>
      <c r="K7" s="70"/>
      <c r="L7" s="70"/>
      <c r="M7" s="70"/>
      <c r="N7" s="70"/>
      <c r="O7" s="70"/>
      <c r="P7" s="70"/>
      <c r="Q7" s="70"/>
      <c r="R7" s="70"/>
      <c r="S7" s="70"/>
      <c r="T7" s="70"/>
      <c r="U7" s="70"/>
    </row>
    <row r="8" spans="1:21" ht="65" x14ac:dyDescent="0.35">
      <c r="A8" s="90" t="s">
        <v>82</v>
      </c>
      <c r="B8" s="29" t="s">
        <v>59</v>
      </c>
      <c r="C8" s="31" t="s">
        <v>93</v>
      </c>
      <c r="D8" s="24" t="s">
        <v>115</v>
      </c>
      <c r="E8" s="70"/>
      <c r="F8" s="70"/>
      <c r="G8" s="70"/>
      <c r="H8" s="70"/>
      <c r="I8" s="70"/>
      <c r="J8" s="70"/>
      <c r="K8" s="70"/>
      <c r="L8" s="70"/>
      <c r="M8" s="70"/>
      <c r="N8" s="70"/>
      <c r="O8" s="70"/>
      <c r="P8" s="70"/>
      <c r="Q8" s="70"/>
      <c r="R8" s="70"/>
      <c r="S8" s="70"/>
      <c r="T8" s="70"/>
      <c r="U8" s="70"/>
    </row>
    <row r="9" spans="1:21" ht="20" x14ac:dyDescent="0.35">
      <c r="A9" s="90"/>
      <c r="B9" s="90"/>
      <c r="C9" s="92"/>
      <c r="D9" s="92"/>
      <c r="E9" s="70"/>
      <c r="F9" s="70"/>
      <c r="G9" s="70"/>
      <c r="H9" s="70"/>
      <c r="I9" s="70"/>
      <c r="J9" s="70"/>
      <c r="K9" s="70"/>
      <c r="L9" s="70"/>
      <c r="M9" s="70"/>
      <c r="N9" s="70"/>
      <c r="O9" s="70"/>
      <c r="P9" s="70"/>
      <c r="Q9" s="70"/>
      <c r="R9" s="70"/>
      <c r="S9" s="70"/>
      <c r="T9" s="70"/>
      <c r="U9" s="70"/>
    </row>
    <row r="10" spans="1:21" x14ac:dyDescent="0.35">
      <c r="A10" s="90"/>
      <c r="B10" s="93"/>
      <c r="C10" s="93"/>
      <c r="D10" s="93"/>
      <c r="E10" s="70"/>
      <c r="F10" s="70"/>
      <c r="G10" s="70"/>
      <c r="H10" s="70"/>
      <c r="I10" s="70"/>
      <c r="J10" s="70"/>
      <c r="K10" s="70"/>
      <c r="L10" s="70"/>
      <c r="M10" s="70"/>
      <c r="N10" s="70"/>
      <c r="O10" s="70"/>
      <c r="P10" s="70"/>
      <c r="Q10" s="70"/>
      <c r="R10" s="70"/>
      <c r="S10" s="70"/>
      <c r="T10" s="70"/>
      <c r="U10" s="70"/>
    </row>
    <row r="11" spans="1:21" x14ac:dyDescent="0.35">
      <c r="A11" s="90"/>
      <c r="B11" s="90" t="s">
        <v>88</v>
      </c>
      <c r="C11" s="90" t="s">
        <v>141</v>
      </c>
      <c r="D11" s="90" t="s">
        <v>148</v>
      </c>
      <c r="E11" s="70"/>
      <c r="F11" s="70"/>
      <c r="G11" s="70"/>
      <c r="H11" s="70"/>
      <c r="I11" s="70"/>
      <c r="J11" s="70"/>
      <c r="K11" s="70"/>
      <c r="L11" s="70"/>
      <c r="M11" s="70"/>
      <c r="N11" s="70"/>
      <c r="O11" s="70"/>
      <c r="P11" s="70"/>
      <c r="Q11" s="70"/>
      <c r="R11" s="70"/>
      <c r="S11" s="70"/>
      <c r="T11" s="70"/>
      <c r="U11" s="70"/>
    </row>
    <row r="12" spans="1:21" x14ac:dyDescent="0.35">
      <c r="A12" s="90"/>
      <c r="B12" s="90" t="s">
        <v>86</v>
      </c>
      <c r="C12" s="90" t="s">
        <v>145</v>
      </c>
      <c r="D12" s="90" t="s">
        <v>149</v>
      </c>
      <c r="E12" s="70"/>
      <c r="F12" s="70"/>
      <c r="G12" s="70"/>
      <c r="H12" s="70"/>
      <c r="I12" s="70"/>
      <c r="J12" s="70"/>
      <c r="K12" s="70"/>
      <c r="L12" s="70"/>
      <c r="M12" s="70"/>
      <c r="N12" s="70"/>
      <c r="O12" s="70"/>
      <c r="P12" s="70"/>
      <c r="Q12" s="70"/>
      <c r="R12" s="70"/>
      <c r="S12" s="70"/>
      <c r="T12" s="70"/>
      <c r="U12" s="70"/>
    </row>
    <row r="13" spans="1:21" x14ac:dyDescent="0.35">
      <c r="A13" s="90"/>
      <c r="B13" s="90"/>
      <c r="C13" s="90" t="s">
        <v>144</v>
      </c>
      <c r="D13" s="90" t="s">
        <v>150</v>
      </c>
      <c r="E13" s="70"/>
      <c r="F13" s="70"/>
      <c r="G13" s="70"/>
      <c r="H13" s="70"/>
      <c r="I13" s="70"/>
      <c r="J13" s="70"/>
      <c r="K13" s="70"/>
      <c r="L13" s="70"/>
      <c r="M13" s="70"/>
      <c r="N13" s="70"/>
      <c r="O13" s="70"/>
      <c r="P13" s="70"/>
      <c r="Q13" s="70"/>
      <c r="R13" s="70"/>
      <c r="S13" s="70"/>
      <c r="T13" s="70"/>
      <c r="U13" s="70"/>
    </row>
    <row r="14" spans="1:21" x14ac:dyDescent="0.35">
      <c r="A14" s="90"/>
      <c r="B14" s="90"/>
      <c r="C14" s="90" t="s">
        <v>146</v>
      </c>
      <c r="D14" s="90" t="s">
        <v>151</v>
      </c>
      <c r="E14" s="70"/>
      <c r="F14" s="70"/>
      <c r="G14" s="70"/>
      <c r="H14" s="70"/>
      <c r="I14" s="70"/>
      <c r="J14" s="70"/>
      <c r="K14" s="70"/>
      <c r="L14" s="70"/>
      <c r="M14" s="70"/>
      <c r="N14" s="70"/>
      <c r="O14" s="70"/>
      <c r="P14" s="70"/>
      <c r="Q14" s="70"/>
      <c r="R14" s="70"/>
      <c r="S14" s="70"/>
      <c r="T14" s="70"/>
      <c r="U14" s="70"/>
    </row>
    <row r="15" spans="1:21" x14ac:dyDescent="0.35">
      <c r="A15" s="90"/>
      <c r="B15" s="90"/>
      <c r="C15" s="90" t="s">
        <v>147</v>
      </c>
      <c r="D15" s="90" t="s">
        <v>152</v>
      </c>
      <c r="E15" s="70"/>
      <c r="F15" s="70"/>
      <c r="G15" s="70"/>
      <c r="H15" s="70"/>
      <c r="I15" s="70"/>
      <c r="J15" s="70"/>
      <c r="K15" s="70"/>
      <c r="L15" s="70"/>
      <c r="M15" s="70"/>
      <c r="N15" s="70"/>
      <c r="O15" s="70"/>
      <c r="P15" s="70"/>
      <c r="Q15" s="70"/>
      <c r="R15" s="70"/>
      <c r="S15" s="70"/>
      <c r="T15" s="70"/>
      <c r="U15" s="70"/>
    </row>
    <row r="16" spans="1:21" x14ac:dyDescent="0.35">
      <c r="A16" s="90"/>
      <c r="B16" s="90"/>
      <c r="C16" s="90"/>
      <c r="D16" s="90"/>
      <c r="E16" s="70"/>
      <c r="F16" s="70"/>
      <c r="G16" s="70"/>
      <c r="H16" s="70"/>
      <c r="I16" s="70"/>
      <c r="J16" s="70"/>
      <c r="K16" s="70"/>
      <c r="L16" s="70"/>
      <c r="M16" s="70"/>
      <c r="N16" s="70"/>
      <c r="O16" s="70"/>
    </row>
    <row r="17" spans="1:15" x14ac:dyDescent="0.35">
      <c r="A17" s="90"/>
      <c r="B17" s="90"/>
      <c r="C17" s="90"/>
      <c r="D17" s="90"/>
      <c r="E17" s="70"/>
      <c r="F17" s="70"/>
      <c r="G17" s="70"/>
      <c r="H17" s="70"/>
      <c r="I17" s="70"/>
      <c r="J17" s="70"/>
      <c r="K17" s="70"/>
      <c r="L17" s="70"/>
      <c r="M17" s="70"/>
      <c r="N17" s="70"/>
      <c r="O17" s="70"/>
    </row>
    <row r="18" spans="1:15" x14ac:dyDescent="0.35">
      <c r="A18" s="90"/>
      <c r="B18" s="94"/>
      <c r="C18" s="94"/>
      <c r="D18" s="94"/>
      <c r="E18" s="70"/>
      <c r="F18" s="70"/>
      <c r="G18" s="70"/>
      <c r="H18" s="70"/>
      <c r="I18" s="70"/>
      <c r="J18" s="70"/>
      <c r="K18" s="70"/>
      <c r="L18" s="70"/>
      <c r="M18" s="70"/>
      <c r="N18" s="70"/>
      <c r="O18" s="70"/>
    </row>
    <row r="19" spans="1:15" x14ac:dyDescent="0.35">
      <c r="A19" s="90"/>
      <c r="B19" s="94"/>
      <c r="C19" s="94"/>
      <c r="D19" s="94"/>
      <c r="E19" s="70"/>
      <c r="F19" s="70"/>
      <c r="G19" s="70"/>
      <c r="H19" s="70"/>
      <c r="I19" s="70"/>
      <c r="J19" s="70"/>
      <c r="K19" s="70"/>
      <c r="L19" s="70"/>
      <c r="M19" s="70"/>
      <c r="N19" s="70"/>
      <c r="O19" s="70"/>
    </row>
    <row r="20" spans="1:15" x14ac:dyDescent="0.35">
      <c r="A20" s="90"/>
      <c r="B20" s="94"/>
      <c r="C20" s="94"/>
      <c r="D20" s="94"/>
      <c r="E20" s="70"/>
      <c r="F20" s="70"/>
      <c r="G20" s="70"/>
      <c r="H20" s="70"/>
      <c r="I20" s="70"/>
      <c r="J20" s="70"/>
      <c r="K20" s="70"/>
      <c r="L20" s="70"/>
      <c r="M20" s="70"/>
      <c r="N20" s="70"/>
      <c r="O20" s="70"/>
    </row>
    <row r="21" spans="1:15" x14ac:dyDescent="0.35">
      <c r="A21" s="90"/>
      <c r="B21" s="94"/>
      <c r="C21" s="94"/>
      <c r="D21" s="94"/>
      <c r="E21" s="70"/>
      <c r="F21" s="70"/>
      <c r="G21" s="70"/>
      <c r="H21" s="70"/>
      <c r="I21" s="70"/>
      <c r="J21" s="70"/>
      <c r="K21" s="70"/>
      <c r="L21" s="70"/>
      <c r="M21" s="70"/>
      <c r="N21" s="70"/>
      <c r="O21" s="70"/>
    </row>
    <row r="22" spans="1:15" ht="20" x14ac:dyDescent="0.35">
      <c r="A22" s="90"/>
      <c r="B22" s="90"/>
      <c r="C22" s="92"/>
      <c r="D22" s="92"/>
      <c r="E22" s="70"/>
      <c r="F22" s="70"/>
      <c r="G22" s="70"/>
      <c r="H22" s="70"/>
      <c r="I22" s="70"/>
      <c r="J22" s="70"/>
      <c r="K22" s="70"/>
      <c r="L22" s="70"/>
      <c r="M22" s="70"/>
      <c r="N22" s="70"/>
      <c r="O22" s="70"/>
    </row>
    <row r="23" spans="1:15" ht="20" x14ac:dyDescent="0.35">
      <c r="A23" s="90"/>
      <c r="B23" s="90"/>
      <c r="C23" s="92"/>
      <c r="D23" s="92"/>
      <c r="E23" s="70"/>
      <c r="F23" s="70"/>
      <c r="G23" s="70"/>
      <c r="H23" s="70"/>
      <c r="I23" s="70"/>
      <c r="J23" s="70"/>
      <c r="K23" s="70"/>
      <c r="L23" s="70"/>
      <c r="M23" s="70"/>
      <c r="N23" s="70"/>
      <c r="O23" s="70"/>
    </row>
    <row r="24" spans="1:15" ht="20" x14ac:dyDescent="0.35">
      <c r="A24" s="90"/>
      <c r="B24" s="90"/>
      <c r="C24" s="92"/>
      <c r="D24" s="92"/>
      <c r="E24" s="70"/>
      <c r="F24" s="70"/>
      <c r="G24" s="70"/>
      <c r="H24" s="70"/>
      <c r="I24" s="70"/>
      <c r="J24" s="70"/>
      <c r="K24" s="70"/>
      <c r="L24" s="70"/>
      <c r="M24" s="70"/>
      <c r="N24" s="70"/>
      <c r="O24" s="70"/>
    </row>
    <row r="25" spans="1:15" ht="20" x14ac:dyDescent="0.35">
      <c r="A25" s="90"/>
      <c r="B25" s="90"/>
      <c r="C25" s="92"/>
      <c r="D25" s="92"/>
      <c r="E25" s="70"/>
      <c r="F25" s="70"/>
      <c r="G25" s="70"/>
      <c r="H25" s="70"/>
      <c r="I25" s="70"/>
      <c r="J25" s="70"/>
      <c r="K25" s="70"/>
      <c r="L25" s="70"/>
      <c r="M25" s="70"/>
      <c r="N25" s="70"/>
      <c r="O25" s="70"/>
    </row>
    <row r="26" spans="1:15" ht="20" x14ac:dyDescent="0.35">
      <c r="A26" s="90"/>
      <c r="B26" s="90"/>
      <c r="C26" s="92"/>
      <c r="D26" s="92"/>
      <c r="E26" s="70"/>
      <c r="F26" s="70"/>
      <c r="G26" s="70"/>
      <c r="H26" s="70"/>
      <c r="I26" s="70"/>
      <c r="J26" s="70"/>
      <c r="K26" s="70"/>
      <c r="L26" s="70"/>
      <c r="M26" s="70"/>
      <c r="N26" s="70"/>
      <c r="O26" s="70"/>
    </row>
    <row r="27" spans="1:15" ht="20" x14ac:dyDescent="0.35">
      <c r="A27" s="90"/>
      <c r="B27" s="90"/>
      <c r="C27" s="92"/>
      <c r="D27" s="92"/>
      <c r="E27" s="70"/>
      <c r="F27" s="70"/>
      <c r="G27" s="70"/>
      <c r="H27" s="70"/>
      <c r="I27" s="70"/>
      <c r="J27" s="70"/>
      <c r="K27" s="70"/>
      <c r="L27" s="70"/>
      <c r="M27" s="70"/>
      <c r="N27" s="70"/>
      <c r="O27" s="70"/>
    </row>
    <row r="28" spans="1:15" ht="20" x14ac:dyDescent="0.35">
      <c r="A28" s="90"/>
      <c r="B28" s="90"/>
      <c r="C28" s="92"/>
      <c r="D28" s="92"/>
      <c r="E28" s="70"/>
      <c r="F28" s="70"/>
      <c r="G28" s="70"/>
      <c r="H28" s="70"/>
      <c r="I28" s="70"/>
      <c r="J28" s="70"/>
      <c r="K28" s="70"/>
      <c r="L28" s="70"/>
      <c r="M28" s="70"/>
      <c r="N28" s="70"/>
      <c r="O28" s="70"/>
    </row>
    <row r="29" spans="1:15" ht="20" x14ac:dyDescent="0.35">
      <c r="A29" s="90"/>
      <c r="B29" s="90"/>
      <c r="C29" s="92"/>
      <c r="D29" s="92"/>
      <c r="E29" s="70"/>
      <c r="F29" s="70"/>
      <c r="G29" s="70"/>
      <c r="H29" s="70"/>
      <c r="I29" s="70"/>
      <c r="J29" s="70"/>
      <c r="K29" s="70"/>
      <c r="L29" s="70"/>
      <c r="M29" s="70"/>
      <c r="N29" s="70"/>
      <c r="O29" s="70"/>
    </row>
    <row r="30" spans="1:15" ht="20" x14ac:dyDescent="0.35">
      <c r="A30" s="90"/>
      <c r="B30" s="90"/>
      <c r="C30" s="92"/>
      <c r="D30" s="92"/>
      <c r="E30" s="70"/>
      <c r="F30" s="70"/>
      <c r="G30" s="70"/>
      <c r="H30" s="70"/>
      <c r="I30" s="70"/>
      <c r="J30" s="70"/>
      <c r="K30" s="70"/>
      <c r="L30" s="70"/>
      <c r="M30" s="70"/>
      <c r="N30" s="70"/>
      <c r="O30" s="70"/>
    </row>
    <row r="31" spans="1:15" ht="20" x14ac:dyDescent="0.35">
      <c r="A31" s="90"/>
      <c r="B31" s="90"/>
      <c r="C31" s="92"/>
      <c r="D31" s="92"/>
      <c r="E31" s="70"/>
      <c r="F31" s="70"/>
      <c r="G31" s="70"/>
      <c r="H31" s="70"/>
      <c r="I31" s="70"/>
      <c r="J31" s="70"/>
      <c r="K31" s="70"/>
      <c r="L31" s="70"/>
      <c r="M31" s="70"/>
      <c r="N31" s="70"/>
      <c r="O31" s="70"/>
    </row>
    <row r="32" spans="1:15" ht="20" x14ac:dyDescent="0.35">
      <c r="A32" s="90"/>
      <c r="B32" s="90"/>
      <c r="C32" s="92"/>
      <c r="D32" s="92"/>
      <c r="E32" s="70"/>
      <c r="F32" s="70"/>
      <c r="G32" s="70"/>
      <c r="H32" s="70"/>
      <c r="I32" s="70"/>
      <c r="J32" s="70"/>
      <c r="K32" s="70"/>
      <c r="L32" s="70"/>
      <c r="M32" s="70"/>
      <c r="N32" s="70"/>
      <c r="O32" s="70"/>
    </row>
    <row r="33" spans="1:15" ht="20" x14ac:dyDescent="0.35">
      <c r="A33" s="90"/>
      <c r="B33" s="90"/>
      <c r="C33" s="92"/>
      <c r="D33" s="92"/>
      <c r="E33" s="70"/>
      <c r="F33" s="70"/>
      <c r="G33" s="70"/>
      <c r="H33" s="70"/>
      <c r="I33" s="70"/>
      <c r="J33" s="70"/>
      <c r="K33" s="70"/>
      <c r="L33" s="70"/>
      <c r="M33" s="70"/>
      <c r="N33" s="70"/>
      <c r="O33" s="70"/>
    </row>
    <row r="34" spans="1:15" ht="20" x14ac:dyDescent="0.35">
      <c r="A34" s="90"/>
      <c r="B34" s="90"/>
      <c r="C34" s="92"/>
      <c r="D34" s="92"/>
      <c r="E34" s="70"/>
      <c r="F34" s="70"/>
      <c r="G34" s="70"/>
      <c r="H34" s="70"/>
      <c r="I34" s="70"/>
      <c r="J34" s="70"/>
      <c r="K34" s="70"/>
      <c r="L34" s="70"/>
      <c r="M34" s="70"/>
      <c r="N34" s="70"/>
      <c r="O34" s="70"/>
    </row>
    <row r="35" spans="1:15" ht="20" x14ac:dyDescent="0.35">
      <c r="A35" s="90"/>
      <c r="B35" s="90"/>
      <c r="C35" s="92"/>
      <c r="D35" s="92"/>
      <c r="E35" s="70"/>
      <c r="F35" s="70"/>
      <c r="G35" s="70"/>
      <c r="H35" s="70"/>
      <c r="I35" s="70"/>
      <c r="J35" s="70"/>
      <c r="K35" s="70"/>
      <c r="L35" s="70"/>
      <c r="M35" s="70"/>
      <c r="N35" s="70"/>
      <c r="O35" s="70"/>
    </row>
    <row r="36" spans="1:15" ht="20" x14ac:dyDescent="0.35">
      <c r="A36" s="90"/>
      <c r="B36" s="90"/>
      <c r="C36" s="92"/>
      <c r="D36" s="92"/>
      <c r="E36" s="70"/>
      <c r="F36" s="70"/>
      <c r="G36" s="70"/>
      <c r="H36" s="70"/>
      <c r="I36" s="70"/>
      <c r="J36" s="70"/>
      <c r="K36" s="70"/>
      <c r="L36" s="70"/>
      <c r="M36" s="70"/>
      <c r="N36" s="70"/>
      <c r="O36" s="70"/>
    </row>
    <row r="37" spans="1:15" ht="20" x14ac:dyDescent="0.35">
      <c r="A37" s="90"/>
      <c r="B37" s="90"/>
      <c r="C37" s="92"/>
      <c r="D37" s="92"/>
      <c r="E37" s="70"/>
      <c r="F37" s="70"/>
      <c r="G37" s="70"/>
      <c r="H37" s="70"/>
      <c r="I37" s="70"/>
      <c r="J37" s="70"/>
      <c r="K37" s="70"/>
      <c r="L37" s="70"/>
      <c r="M37" s="70"/>
      <c r="N37" s="70"/>
      <c r="O37" s="70"/>
    </row>
    <row r="38" spans="1:15" ht="20" x14ac:dyDescent="0.35">
      <c r="A38" s="90"/>
      <c r="B38" s="90"/>
      <c r="C38" s="92"/>
      <c r="D38" s="92"/>
      <c r="E38" s="70"/>
      <c r="F38" s="70"/>
      <c r="G38" s="70"/>
      <c r="H38" s="70"/>
      <c r="I38" s="70"/>
      <c r="J38" s="70"/>
      <c r="K38" s="70"/>
      <c r="L38" s="70"/>
      <c r="M38" s="70"/>
      <c r="N38" s="70"/>
      <c r="O38" s="70"/>
    </row>
    <row r="39" spans="1:15" ht="20" x14ac:dyDescent="0.35">
      <c r="A39" s="90"/>
      <c r="B39" s="90"/>
      <c r="C39" s="92"/>
      <c r="D39" s="92"/>
      <c r="E39" s="70"/>
      <c r="F39" s="70"/>
      <c r="G39" s="70"/>
      <c r="H39" s="70"/>
      <c r="I39" s="70"/>
      <c r="J39" s="70"/>
      <c r="K39" s="70"/>
      <c r="L39" s="70"/>
      <c r="M39" s="70"/>
      <c r="N39" s="70"/>
      <c r="O39" s="70"/>
    </row>
    <row r="40" spans="1:15" ht="20" x14ac:dyDescent="0.35">
      <c r="A40" s="90"/>
      <c r="B40" s="90"/>
      <c r="C40" s="92"/>
      <c r="D40" s="92"/>
      <c r="E40" s="70"/>
      <c r="F40" s="70"/>
      <c r="G40" s="70"/>
      <c r="H40" s="70"/>
      <c r="I40" s="70"/>
      <c r="J40" s="70"/>
      <c r="K40" s="70"/>
      <c r="L40" s="70"/>
      <c r="M40" s="70"/>
      <c r="N40" s="70"/>
      <c r="O40" s="70"/>
    </row>
    <row r="41" spans="1:15" ht="20" x14ac:dyDescent="0.35">
      <c r="A41" s="90"/>
      <c r="B41" s="90"/>
      <c r="C41" s="92"/>
      <c r="D41" s="92"/>
      <c r="E41" s="70"/>
      <c r="F41" s="70"/>
      <c r="G41" s="70"/>
      <c r="H41" s="70"/>
      <c r="I41" s="70"/>
      <c r="J41" s="70"/>
      <c r="K41" s="70"/>
      <c r="L41" s="70"/>
      <c r="M41" s="70"/>
      <c r="N41" s="70"/>
      <c r="O41" s="70"/>
    </row>
    <row r="42" spans="1:15" ht="20" x14ac:dyDescent="0.35">
      <c r="A42" s="90"/>
      <c r="B42" s="90"/>
      <c r="C42" s="92"/>
      <c r="D42" s="92"/>
      <c r="E42" s="70"/>
      <c r="F42" s="70"/>
      <c r="G42" s="70"/>
      <c r="H42" s="70"/>
      <c r="I42" s="70"/>
      <c r="J42" s="70"/>
      <c r="K42" s="70"/>
      <c r="L42" s="70"/>
      <c r="M42" s="70"/>
      <c r="N42" s="70"/>
      <c r="O42" s="70"/>
    </row>
    <row r="43" spans="1:15" ht="20" x14ac:dyDescent="0.35">
      <c r="A43" s="90"/>
      <c r="B43" s="90"/>
      <c r="C43" s="92"/>
      <c r="D43" s="92"/>
      <c r="E43" s="70"/>
      <c r="F43" s="70"/>
      <c r="G43" s="70"/>
      <c r="H43" s="70"/>
      <c r="I43" s="70"/>
      <c r="J43" s="70"/>
      <c r="K43" s="70"/>
      <c r="L43" s="70"/>
      <c r="M43" s="70"/>
      <c r="N43" s="70"/>
      <c r="O43" s="70"/>
    </row>
    <row r="44" spans="1:15" ht="20" x14ac:dyDescent="0.35">
      <c r="A44" s="90"/>
      <c r="B44" s="90"/>
      <c r="C44" s="92"/>
      <c r="D44" s="92"/>
      <c r="E44" s="70"/>
      <c r="F44" s="70"/>
      <c r="G44" s="70"/>
      <c r="H44" s="70"/>
      <c r="I44" s="70"/>
      <c r="J44" s="70"/>
      <c r="K44" s="70"/>
      <c r="L44" s="70"/>
      <c r="M44" s="70"/>
      <c r="N44" s="70"/>
      <c r="O44" s="70"/>
    </row>
    <row r="45" spans="1:15" ht="20" x14ac:dyDescent="0.35">
      <c r="A45" s="90"/>
      <c r="B45" s="90"/>
      <c r="C45" s="92"/>
      <c r="D45" s="92"/>
      <c r="E45" s="70"/>
      <c r="F45" s="70"/>
      <c r="G45" s="70"/>
      <c r="H45" s="70"/>
      <c r="I45" s="70"/>
      <c r="J45" s="70"/>
      <c r="K45" s="70"/>
      <c r="L45" s="70"/>
      <c r="M45" s="70"/>
      <c r="N45" s="70"/>
      <c r="O45" s="70"/>
    </row>
    <row r="46" spans="1:15" ht="20" x14ac:dyDescent="0.35">
      <c r="A46" s="90"/>
      <c r="B46" s="90"/>
      <c r="C46" s="92"/>
      <c r="D46" s="92"/>
      <c r="E46" s="70"/>
      <c r="F46" s="70"/>
      <c r="G46" s="70"/>
      <c r="H46" s="70"/>
      <c r="I46" s="70"/>
      <c r="J46" s="70"/>
      <c r="K46" s="70"/>
      <c r="L46" s="70"/>
      <c r="M46" s="70"/>
      <c r="N46" s="70"/>
      <c r="O46" s="70"/>
    </row>
    <row r="47" spans="1:15" ht="20" x14ac:dyDescent="0.35">
      <c r="A47" s="90"/>
      <c r="B47" s="90"/>
      <c r="C47" s="92"/>
      <c r="D47" s="92"/>
      <c r="E47" s="70"/>
      <c r="F47" s="70"/>
      <c r="G47" s="70"/>
      <c r="H47" s="70"/>
      <c r="I47" s="70"/>
      <c r="J47" s="70"/>
      <c r="K47" s="70"/>
      <c r="L47" s="70"/>
      <c r="M47" s="70"/>
      <c r="N47" s="70"/>
      <c r="O47" s="70"/>
    </row>
    <row r="48" spans="1:15" ht="20" x14ac:dyDescent="0.35">
      <c r="A48" s="90"/>
      <c r="B48" s="90"/>
      <c r="C48" s="92"/>
      <c r="D48" s="92"/>
      <c r="E48" s="70"/>
      <c r="F48" s="70"/>
      <c r="G48" s="70"/>
      <c r="H48" s="70"/>
      <c r="I48" s="70"/>
      <c r="J48" s="70"/>
      <c r="K48" s="70"/>
      <c r="L48" s="70"/>
      <c r="M48" s="70"/>
      <c r="N48" s="70"/>
      <c r="O48" s="70"/>
    </row>
    <row r="49" spans="1:15" ht="20" x14ac:dyDescent="0.35">
      <c r="A49" s="90"/>
      <c r="B49" s="90"/>
      <c r="C49" s="92"/>
      <c r="D49" s="92"/>
      <c r="E49" s="70"/>
      <c r="F49" s="70"/>
      <c r="G49" s="70"/>
      <c r="H49" s="70"/>
      <c r="I49" s="70"/>
      <c r="J49" s="70"/>
      <c r="K49" s="70"/>
      <c r="L49" s="70"/>
      <c r="M49" s="70"/>
      <c r="N49" s="70"/>
      <c r="O49" s="70"/>
    </row>
    <row r="50" spans="1:15" ht="20" x14ac:dyDescent="0.35">
      <c r="A50" s="90"/>
      <c r="B50" s="90"/>
      <c r="C50" s="92"/>
      <c r="D50" s="92"/>
      <c r="E50" s="70"/>
      <c r="F50" s="70"/>
      <c r="G50" s="70"/>
      <c r="H50" s="70"/>
      <c r="I50" s="70"/>
      <c r="J50" s="70"/>
      <c r="K50" s="70"/>
      <c r="L50" s="70"/>
      <c r="M50" s="70"/>
      <c r="N50" s="70"/>
      <c r="O50" s="70"/>
    </row>
    <row r="51" spans="1:15" ht="20" x14ac:dyDescent="0.35">
      <c r="A51" s="90"/>
      <c r="B51" s="90"/>
      <c r="C51" s="92"/>
      <c r="D51" s="92"/>
      <c r="E51" s="70"/>
      <c r="F51" s="70"/>
      <c r="G51" s="70"/>
      <c r="H51" s="70"/>
      <c r="I51" s="70"/>
      <c r="J51" s="70"/>
      <c r="K51" s="70"/>
      <c r="L51" s="70"/>
      <c r="M51" s="70"/>
      <c r="N51" s="70"/>
      <c r="O51" s="70"/>
    </row>
    <row r="52" spans="1:15" ht="20" x14ac:dyDescent="0.35">
      <c r="A52" s="90"/>
      <c r="B52" s="15"/>
      <c r="C52" s="20"/>
      <c r="D52" s="20"/>
    </row>
    <row r="53" spans="1:15" ht="20" x14ac:dyDescent="0.35">
      <c r="A53" s="90"/>
      <c r="B53" s="15"/>
      <c r="C53" s="20"/>
      <c r="D53" s="20"/>
    </row>
    <row r="54" spans="1:15" ht="20" x14ac:dyDescent="0.35">
      <c r="A54" s="90"/>
      <c r="B54" s="15"/>
      <c r="C54" s="20"/>
      <c r="D54" s="20"/>
    </row>
    <row r="55" spans="1:15" ht="20" x14ac:dyDescent="0.35">
      <c r="A55" s="90"/>
      <c r="B55" s="15"/>
      <c r="C55" s="20"/>
      <c r="D55" s="20"/>
    </row>
    <row r="56" spans="1:15" ht="20" x14ac:dyDescent="0.35">
      <c r="A56" s="90"/>
      <c r="B56" s="15"/>
      <c r="C56" s="20"/>
      <c r="D56" s="20"/>
    </row>
    <row r="57" spans="1:15" ht="20" x14ac:dyDescent="0.35">
      <c r="A57" s="90"/>
      <c r="B57" s="15"/>
      <c r="C57" s="20"/>
      <c r="D57" s="20"/>
    </row>
    <row r="58" spans="1:15" ht="20" x14ac:dyDescent="0.35">
      <c r="A58" s="90"/>
      <c r="B58" s="15"/>
      <c r="C58" s="20"/>
      <c r="D58" s="20"/>
    </row>
    <row r="59" spans="1:15" ht="20" x14ac:dyDescent="0.35">
      <c r="A59" s="90"/>
      <c r="B59" s="15"/>
      <c r="C59" s="20"/>
      <c r="D59" s="20"/>
    </row>
    <row r="60" spans="1:15" ht="20" x14ac:dyDescent="0.35">
      <c r="A60" s="90"/>
      <c r="B60" s="15"/>
      <c r="C60" s="20"/>
      <c r="D60" s="20"/>
    </row>
    <row r="61" spans="1:15" ht="20" x14ac:dyDescent="0.35">
      <c r="A61" s="90"/>
      <c r="B61" s="15"/>
      <c r="C61" s="20"/>
      <c r="D61" s="20"/>
    </row>
    <row r="62" spans="1:15" ht="20" x14ac:dyDescent="0.35">
      <c r="A62" s="90"/>
      <c r="B62" s="15"/>
      <c r="C62" s="20"/>
      <c r="D62" s="20"/>
    </row>
    <row r="63" spans="1:15" ht="20" x14ac:dyDescent="0.35">
      <c r="A63" s="90"/>
      <c r="B63" s="15"/>
      <c r="C63" s="20"/>
      <c r="D63" s="20"/>
    </row>
    <row r="64" spans="1:15" ht="20" x14ac:dyDescent="0.35">
      <c r="A64" s="90"/>
      <c r="B64" s="15"/>
      <c r="C64" s="20"/>
      <c r="D64" s="20"/>
    </row>
    <row r="65" spans="1:4" ht="20" x14ac:dyDescent="0.35">
      <c r="A65" s="90"/>
      <c r="B65" s="15"/>
      <c r="C65" s="20"/>
      <c r="D65" s="20"/>
    </row>
    <row r="66" spans="1:4" ht="20" x14ac:dyDescent="0.35">
      <c r="A66" s="90"/>
      <c r="B66" s="15"/>
      <c r="C66" s="20"/>
      <c r="D66" s="20"/>
    </row>
    <row r="67" spans="1:4" ht="20" x14ac:dyDescent="0.35">
      <c r="A67" s="90"/>
      <c r="B67" s="15"/>
      <c r="C67" s="20"/>
      <c r="D67" s="20"/>
    </row>
    <row r="68" spans="1:4" ht="20" x14ac:dyDescent="0.35">
      <c r="A68" s="90"/>
      <c r="B68" s="15"/>
      <c r="C68" s="20"/>
      <c r="D68" s="20"/>
    </row>
    <row r="69" spans="1:4" ht="20" x14ac:dyDescent="0.35">
      <c r="A69" s="90"/>
      <c r="B69" s="15"/>
      <c r="C69" s="20"/>
      <c r="D69" s="20"/>
    </row>
    <row r="70" spans="1:4" ht="20" x14ac:dyDescent="0.35">
      <c r="A70" s="90"/>
      <c r="B70" s="15"/>
      <c r="C70" s="20"/>
      <c r="D70" s="20"/>
    </row>
    <row r="71" spans="1:4" ht="20" x14ac:dyDescent="0.35">
      <c r="A71" s="90"/>
      <c r="B71" s="15"/>
      <c r="C71" s="20"/>
      <c r="D71" s="20"/>
    </row>
    <row r="72" spans="1:4" ht="20" x14ac:dyDescent="0.35">
      <c r="A72" s="90"/>
      <c r="B72" s="15"/>
      <c r="C72" s="20"/>
      <c r="D72" s="20"/>
    </row>
    <row r="73" spans="1:4" ht="20" x14ac:dyDescent="0.35">
      <c r="A73" s="90"/>
      <c r="B73" s="15"/>
      <c r="C73" s="20"/>
      <c r="D73" s="20"/>
    </row>
    <row r="74" spans="1:4" ht="20" x14ac:dyDescent="0.35">
      <c r="A74" s="90"/>
      <c r="B74" s="15"/>
      <c r="C74" s="20"/>
      <c r="D74" s="20"/>
    </row>
    <row r="75" spans="1:4" ht="20" x14ac:dyDescent="0.35">
      <c r="A75" s="90"/>
      <c r="B75" s="15"/>
      <c r="C75" s="20"/>
      <c r="D75" s="20"/>
    </row>
    <row r="76" spans="1:4" ht="20" x14ac:dyDescent="0.35">
      <c r="A76" s="90"/>
      <c r="B76" s="15"/>
      <c r="C76" s="20"/>
      <c r="D76" s="20"/>
    </row>
    <row r="77" spans="1:4" ht="20" x14ac:dyDescent="0.35">
      <c r="A77" s="90"/>
      <c r="B77" s="15"/>
      <c r="C77" s="20"/>
      <c r="D77" s="20"/>
    </row>
    <row r="78" spans="1:4" ht="20" x14ac:dyDescent="0.35">
      <c r="A78" s="90"/>
      <c r="B78" s="15"/>
      <c r="C78" s="20"/>
      <c r="D78" s="20"/>
    </row>
    <row r="79" spans="1:4" ht="20" x14ac:dyDescent="0.35">
      <c r="A79" s="90"/>
      <c r="B79" s="15"/>
      <c r="C79" s="20"/>
      <c r="D79" s="20"/>
    </row>
    <row r="80" spans="1:4" ht="20" x14ac:dyDescent="0.35">
      <c r="A80" s="90"/>
      <c r="B80" s="15"/>
      <c r="C80" s="20"/>
      <c r="D80" s="20"/>
    </row>
    <row r="81" spans="1:4" ht="20" x14ac:dyDescent="0.35">
      <c r="A81" s="90"/>
      <c r="B81" s="15"/>
      <c r="C81" s="20"/>
      <c r="D81" s="20"/>
    </row>
    <row r="82" spans="1:4" ht="20" x14ac:dyDescent="0.35">
      <c r="A82" s="90"/>
      <c r="B82" s="15"/>
      <c r="C82" s="20"/>
      <c r="D82" s="20"/>
    </row>
    <row r="83" spans="1:4" ht="20" x14ac:dyDescent="0.35">
      <c r="A83" s="90"/>
      <c r="B83" s="15"/>
      <c r="C83" s="20"/>
      <c r="D83" s="20"/>
    </row>
    <row r="84" spans="1:4" ht="20" x14ac:dyDescent="0.35">
      <c r="A84" s="90"/>
      <c r="B84" s="15"/>
      <c r="C84" s="20"/>
      <c r="D84" s="20"/>
    </row>
    <row r="85" spans="1:4" ht="20" x14ac:dyDescent="0.35">
      <c r="A85" s="90"/>
      <c r="B85" s="15"/>
      <c r="C85" s="20"/>
      <c r="D85" s="20"/>
    </row>
    <row r="86" spans="1:4" ht="20" x14ac:dyDescent="0.35">
      <c r="A86" s="90"/>
      <c r="B86" s="15"/>
      <c r="C86" s="20"/>
      <c r="D86" s="20"/>
    </row>
    <row r="87" spans="1:4" ht="20" x14ac:dyDescent="0.35">
      <c r="A87" s="90"/>
      <c r="B87" s="15"/>
      <c r="C87" s="20"/>
      <c r="D87" s="20"/>
    </row>
    <row r="88" spans="1:4" ht="20" x14ac:dyDescent="0.35">
      <c r="A88" s="90"/>
      <c r="B88" s="15"/>
      <c r="C88" s="20"/>
      <c r="D88" s="20"/>
    </row>
    <row r="89" spans="1:4" ht="20" x14ac:dyDescent="0.35">
      <c r="A89" s="90"/>
      <c r="B89" s="15"/>
      <c r="C89" s="20"/>
      <c r="D89" s="20"/>
    </row>
    <row r="90" spans="1:4" ht="20" x14ac:dyDescent="0.35">
      <c r="A90" s="90"/>
      <c r="B90" s="15"/>
      <c r="C90" s="20"/>
      <c r="D90" s="20"/>
    </row>
    <row r="91" spans="1:4" ht="20" x14ac:dyDescent="0.35">
      <c r="A91" s="90"/>
      <c r="B91" s="15"/>
      <c r="C91" s="20"/>
      <c r="D91" s="20"/>
    </row>
    <row r="92" spans="1:4" ht="20" x14ac:dyDescent="0.35">
      <c r="A92" s="90"/>
      <c r="B92" s="15"/>
      <c r="C92" s="20"/>
      <c r="D92" s="20"/>
    </row>
    <row r="93" spans="1:4" ht="20" x14ac:dyDescent="0.35">
      <c r="A93" s="90"/>
      <c r="B93" s="15"/>
      <c r="C93" s="20"/>
      <c r="D93" s="20"/>
    </row>
    <row r="94" spans="1:4" ht="20" x14ac:dyDescent="0.35">
      <c r="A94" s="90"/>
      <c r="B94" s="15"/>
      <c r="C94" s="20"/>
      <c r="D94" s="20"/>
    </row>
    <row r="95" spans="1:4" ht="20" x14ac:dyDescent="0.35">
      <c r="A95" s="90"/>
      <c r="B95" s="15"/>
      <c r="C95" s="20"/>
      <c r="D95" s="20"/>
    </row>
    <row r="96" spans="1:4" ht="20" x14ac:dyDescent="0.35">
      <c r="A96" s="90"/>
      <c r="B96" s="15"/>
      <c r="C96" s="20"/>
      <c r="D96" s="20"/>
    </row>
    <row r="97" spans="1:4" ht="20" x14ac:dyDescent="0.35">
      <c r="A97" s="90"/>
      <c r="B97" s="15"/>
      <c r="C97" s="20"/>
      <c r="D97" s="20"/>
    </row>
    <row r="98" spans="1:4" ht="20" x14ac:dyDescent="0.35">
      <c r="A98" s="90"/>
      <c r="B98" s="15"/>
      <c r="C98" s="20"/>
      <c r="D98" s="20"/>
    </row>
    <row r="99" spans="1:4" ht="20" x14ac:dyDescent="0.35">
      <c r="A99" s="90"/>
      <c r="B99" s="15"/>
      <c r="C99" s="20"/>
      <c r="D99" s="20"/>
    </row>
    <row r="100" spans="1:4" ht="20" x14ac:dyDescent="0.35">
      <c r="A100" s="90"/>
      <c r="B100" s="15"/>
      <c r="C100" s="20"/>
      <c r="D100" s="20"/>
    </row>
    <row r="101" spans="1:4" ht="20" x14ac:dyDescent="0.35">
      <c r="A101" s="90"/>
      <c r="B101" s="15"/>
      <c r="C101" s="20"/>
      <c r="D101" s="20"/>
    </row>
    <row r="102" spans="1:4" ht="20" x14ac:dyDescent="0.35">
      <c r="A102" s="90"/>
      <c r="B102" s="15"/>
      <c r="C102" s="20"/>
      <c r="D102" s="20"/>
    </row>
    <row r="103" spans="1:4" ht="20" x14ac:dyDescent="0.35">
      <c r="A103" s="90"/>
      <c r="B103" s="15"/>
      <c r="C103" s="20"/>
      <c r="D103" s="20"/>
    </row>
    <row r="104" spans="1:4" ht="20" x14ac:dyDescent="0.35">
      <c r="A104" s="90"/>
      <c r="B104" s="15"/>
      <c r="C104" s="20"/>
      <c r="D104" s="20"/>
    </row>
    <row r="105" spans="1:4" ht="20" x14ac:dyDescent="0.35">
      <c r="A105" s="90"/>
      <c r="B105" s="15"/>
      <c r="C105" s="20"/>
      <c r="D105" s="20"/>
    </row>
    <row r="106" spans="1:4" ht="20" x14ac:dyDescent="0.35">
      <c r="A106" s="90"/>
      <c r="B106" s="15"/>
      <c r="C106" s="20"/>
      <c r="D106" s="20"/>
    </row>
    <row r="107" spans="1:4" ht="20" x14ac:dyDescent="0.35">
      <c r="A107" s="90"/>
      <c r="B107" s="15"/>
      <c r="C107" s="20"/>
      <c r="D107" s="20"/>
    </row>
    <row r="108" spans="1:4" ht="20" x14ac:dyDescent="0.35">
      <c r="A108" s="90"/>
      <c r="B108" s="15"/>
      <c r="C108" s="20"/>
      <c r="D108" s="20"/>
    </row>
    <row r="109" spans="1:4" ht="20" x14ac:dyDescent="0.35">
      <c r="A109" s="90"/>
      <c r="B109" s="15"/>
      <c r="C109" s="20"/>
      <c r="D109" s="20"/>
    </row>
    <row r="110" spans="1:4" ht="20" x14ac:dyDescent="0.35">
      <c r="A110" s="90"/>
      <c r="B110" s="15"/>
      <c r="C110" s="20"/>
      <c r="D110" s="20"/>
    </row>
    <row r="111" spans="1:4" ht="20" x14ac:dyDescent="0.35">
      <c r="A111" s="90"/>
      <c r="B111" s="15"/>
      <c r="C111" s="20"/>
      <c r="D111" s="20"/>
    </row>
    <row r="112" spans="1:4" ht="20" x14ac:dyDescent="0.35">
      <c r="A112" s="90"/>
      <c r="B112" s="15"/>
      <c r="C112" s="20"/>
      <c r="D112" s="20"/>
    </row>
    <row r="113" spans="1:4" ht="20" x14ac:dyDescent="0.35">
      <c r="A113" s="90"/>
      <c r="B113" s="15"/>
      <c r="C113" s="20"/>
      <c r="D113" s="20"/>
    </row>
    <row r="114" spans="1:4" ht="20" x14ac:dyDescent="0.35">
      <c r="A114" s="90"/>
      <c r="B114" s="15"/>
      <c r="C114" s="20"/>
      <c r="D114" s="20"/>
    </row>
    <row r="115" spans="1:4" ht="20" x14ac:dyDescent="0.35">
      <c r="A115" s="90"/>
      <c r="B115" s="15"/>
      <c r="C115" s="20"/>
      <c r="D115" s="20"/>
    </row>
    <row r="116" spans="1:4" ht="20" x14ac:dyDescent="0.35">
      <c r="A116" s="90"/>
      <c r="B116" s="15"/>
      <c r="C116" s="20"/>
      <c r="D116" s="20"/>
    </row>
    <row r="117" spans="1:4" ht="20" x14ac:dyDescent="0.35">
      <c r="A117" s="90"/>
      <c r="B117" s="15"/>
      <c r="C117" s="20"/>
      <c r="D117" s="20"/>
    </row>
    <row r="118" spans="1:4" ht="20" x14ac:dyDescent="0.35">
      <c r="A118" s="90"/>
      <c r="B118" s="15"/>
      <c r="C118" s="20"/>
      <c r="D118" s="20"/>
    </row>
    <row r="119" spans="1:4" ht="20" x14ac:dyDescent="0.35">
      <c r="A119" s="90"/>
      <c r="B119" s="15"/>
      <c r="C119" s="20"/>
      <c r="D119" s="20"/>
    </row>
    <row r="120" spans="1:4" ht="20" x14ac:dyDescent="0.35">
      <c r="A120" s="90"/>
      <c r="B120" s="15"/>
      <c r="C120" s="20"/>
      <c r="D120" s="20"/>
    </row>
    <row r="121" spans="1:4" ht="20" x14ac:dyDescent="0.35">
      <c r="A121" s="90"/>
      <c r="B121" s="15"/>
      <c r="C121" s="20"/>
      <c r="D121" s="20"/>
    </row>
    <row r="122" spans="1:4" ht="20" x14ac:dyDescent="0.35">
      <c r="A122" s="90"/>
      <c r="B122" s="15"/>
      <c r="C122" s="20"/>
      <c r="D122" s="20"/>
    </row>
    <row r="123" spans="1:4" ht="20" x14ac:dyDescent="0.35">
      <c r="A123" s="90"/>
      <c r="B123" s="15"/>
      <c r="C123" s="20"/>
      <c r="D123" s="20"/>
    </row>
    <row r="124" spans="1:4" ht="20" x14ac:dyDescent="0.35">
      <c r="A124" s="90"/>
      <c r="B124" s="15"/>
      <c r="C124" s="20"/>
      <c r="D124" s="20"/>
    </row>
    <row r="125" spans="1:4" ht="20" x14ac:dyDescent="0.35">
      <c r="A125" s="90"/>
      <c r="B125" s="15"/>
      <c r="C125" s="20"/>
      <c r="D125" s="20"/>
    </row>
    <row r="126" spans="1:4" ht="20" x14ac:dyDescent="0.35">
      <c r="A126" s="90"/>
      <c r="B126" s="15"/>
      <c r="C126" s="20"/>
      <c r="D126" s="20"/>
    </row>
    <row r="127" spans="1:4" ht="20" x14ac:dyDescent="0.35">
      <c r="A127" s="90"/>
      <c r="B127" s="15"/>
      <c r="C127" s="20"/>
      <c r="D127" s="20"/>
    </row>
    <row r="128" spans="1:4" ht="20" x14ac:dyDescent="0.35">
      <c r="A128" s="90"/>
      <c r="B128" s="15"/>
      <c r="C128" s="20"/>
      <c r="D128" s="20"/>
    </row>
    <row r="129" spans="1:4" ht="20" x14ac:dyDescent="0.35">
      <c r="A129" s="90"/>
      <c r="B129" s="15"/>
      <c r="C129" s="20"/>
      <c r="D129" s="20"/>
    </row>
    <row r="130" spans="1:4" ht="20" x14ac:dyDescent="0.35">
      <c r="A130" s="90"/>
      <c r="B130" s="15"/>
      <c r="C130" s="20"/>
      <c r="D130" s="20"/>
    </row>
    <row r="131" spans="1:4" ht="20" x14ac:dyDescent="0.35">
      <c r="A131" s="90"/>
      <c r="B131" s="15"/>
      <c r="C131" s="20"/>
      <c r="D131" s="20"/>
    </row>
    <row r="132" spans="1:4" ht="20" x14ac:dyDescent="0.35">
      <c r="A132" s="90"/>
      <c r="B132" s="15"/>
      <c r="C132" s="20"/>
      <c r="D132" s="20"/>
    </row>
    <row r="133" spans="1:4" ht="20" x14ac:dyDescent="0.35">
      <c r="A133" s="90"/>
      <c r="B133" s="15"/>
      <c r="C133" s="20"/>
      <c r="D133" s="20"/>
    </row>
    <row r="134" spans="1:4" ht="20" x14ac:dyDescent="0.35">
      <c r="A134" s="90"/>
      <c r="B134" s="15"/>
      <c r="C134" s="20"/>
      <c r="D134" s="20"/>
    </row>
    <row r="135" spans="1:4" ht="20" x14ac:dyDescent="0.35">
      <c r="A135" s="90"/>
      <c r="B135" s="15"/>
      <c r="C135" s="20"/>
      <c r="D135" s="20"/>
    </row>
    <row r="136" spans="1:4" ht="20" x14ac:dyDescent="0.35">
      <c r="A136" s="90"/>
      <c r="B136" s="15"/>
      <c r="C136" s="20"/>
      <c r="D136" s="20"/>
    </row>
    <row r="137" spans="1:4" ht="20" x14ac:dyDescent="0.35">
      <c r="A137" s="90"/>
      <c r="B137" s="15"/>
      <c r="C137" s="20"/>
      <c r="D137" s="20"/>
    </row>
    <row r="138" spans="1:4" ht="20" x14ac:dyDescent="0.35">
      <c r="A138" s="90"/>
      <c r="B138" s="15"/>
      <c r="C138" s="20"/>
      <c r="D138" s="20"/>
    </row>
    <row r="139" spans="1:4" ht="20" x14ac:dyDescent="0.35">
      <c r="A139" s="90"/>
      <c r="B139" s="15"/>
      <c r="C139" s="20"/>
      <c r="D139" s="20"/>
    </row>
    <row r="140" spans="1:4" ht="20" x14ac:dyDescent="0.35">
      <c r="A140" s="90"/>
      <c r="B140" s="15"/>
      <c r="C140" s="20"/>
      <c r="D140" s="20"/>
    </row>
    <row r="141" spans="1:4" ht="20" x14ac:dyDescent="0.35">
      <c r="A141" s="90"/>
      <c r="B141" s="15"/>
      <c r="C141" s="20"/>
      <c r="D141" s="20"/>
    </row>
    <row r="142" spans="1:4" ht="20" x14ac:dyDescent="0.35">
      <c r="A142" s="90"/>
      <c r="B142" s="15"/>
      <c r="C142" s="20"/>
      <c r="D142" s="20"/>
    </row>
    <row r="143" spans="1:4" ht="20" x14ac:dyDescent="0.35">
      <c r="A143" s="90"/>
      <c r="B143" s="15"/>
      <c r="C143" s="20"/>
      <c r="D143" s="20"/>
    </row>
    <row r="144" spans="1:4" ht="20" x14ac:dyDescent="0.35">
      <c r="A144" s="90"/>
      <c r="B144" s="15"/>
      <c r="C144" s="20"/>
      <c r="D144" s="20"/>
    </row>
    <row r="145" spans="1:4" ht="20" x14ac:dyDescent="0.35">
      <c r="A145" s="90"/>
      <c r="B145" s="15"/>
      <c r="C145" s="20"/>
      <c r="D145" s="20"/>
    </row>
    <row r="146" spans="1:4" ht="20" x14ac:dyDescent="0.35">
      <c r="A146" s="90"/>
      <c r="B146" s="15"/>
      <c r="C146" s="20"/>
      <c r="D146" s="20"/>
    </row>
    <row r="147" spans="1:4" ht="20" x14ac:dyDescent="0.35">
      <c r="A147" s="90"/>
      <c r="B147" s="15"/>
      <c r="C147" s="20"/>
      <c r="D147" s="20"/>
    </row>
    <row r="148" spans="1:4" ht="20" x14ac:dyDescent="0.35">
      <c r="A148" s="90"/>
      <c r="B148" s="15"/>
      <c r="C148" s="20"/>
      <c r="D148" s="20"/>
    </row>
    <row r="149" spans="1:4" ht="20" x14ac:dyDescent="0.35">
      <c r="A149" s="90"/>
      <c r="B149" s="15"/>
      <c r="C149" s="20"/>
      <c r="D149" s="20"/>
    </row>
    <row r="150" spans="1:4" ht="20" x14ac:dyDescent="0.35">
      <c r="A150" s="90"/>
      <c r="B150" s="15"/>
      <c r="C150" s="20"/>
      <c r="D150" s="20"/>
    </row>
    <row r="151" spans="1:4" ht="20" x14ac:dyDescent="0.35">
      <c r="A151" s="90"/>
      <c r="B151" s="15"/>
      <c r="C151" s="20"/>
      <c r="D151" s="20"/>
    </row>
    <row r="152" spans="1:4" ht="20" x14ac:dyDescent="0.35">
      <c r="A152" s="90"/>
      <c r="B152" s="15"/>
      <c r="C152" s="20"/>
      <c r="D152" s="20"/>
    </row>
    <row r="153" spans="1:4" ht="20" x14ac:dyDescent="0.35">
      <c r="A153" s="90"/>
      <c r="B153" s="15"/>
      <c r="C153" s="20"/>
      <c r="D153" s="20"/>
    </row>
    <row r="154" spans="1:4" ht="20" x14ac:dyDescent="0.35">
      <c r="A154" s="90"/>
      <c r="B154" s="15"/>
      <c r="C154" s="20"/>
      <c r="D154" s="20"/>
    </row>
    <row r="155" spans="1:4" ht="20" x14ac:dyDescent="0.35">
      <c r="A155" s="90"/>
      <c r="B155" s="15"/>
      <c r="C155" s="20"/>
      <c r="D155" s="20"/>
    </row>
    <row r="156" spans="1:4" ht="20" x14ac:dyDescent="0.35">
      <c r="A156" s="90"/>
      <c r="B156" s="15"/>
      <c r="C156" s="20"/>
      <c r="D156" s="20"/>
    </row>
    <row r="157" spans="1:4" ht="20" x14ac:dyDescent="0.35">
      <c r="A157" s="90"/>
      <c r="B157" s="15"/>
      <c r="C157" s="20"/>
      <c r="D157" s="20"/>
    </row>
    <row r="158" spans="1:4" ht="20" x14ac:dyDescent="0.35">
      <c r="A158" s="90"/>
      <c r="B158" s="15"/>
      <c r="C158" s="20"/>
      <c r="D158" s="20"/>
    </row>
    <row r="159" spans="1:4" ht="20" x14ac:dyDescent="0.35">
      <c r="A159" s="90"/>
      <c r="B159" s="15"/>
      <c r="C159" s="20"/>
      <c r="D159" s="20"/>
    </row>
    <row r="160" spans="1:4" ht="20" x14ac:dyDescent="0.35">
      <c r="A160" s="90"/>
      <c r="B160" s="15"/>
      <c r="C160" s="20"/>
      <c r="D160" s="20"/>
    </row>
    <row r="161" spans="1:4" ht="20" x14ac:dyDescent="0.35">
      <c r="A161" s="90"/>
      <c r="B161" s="15"/>
      <c r="C161" s="20"/>
      <c r="D161" s="20"/>
    </row>
    <row r="162" spans="1:4" ht="20" x14ac:dyDescent="0.35">
      <c r="A162" s="90"/>
      <c r="B162" s="15"/>
      <c r="C162" s="20"/>
      <c r="D162" s="20"/>
    </row>
    <row r="163" spans="1:4" ht="20" x14ac:dyDescent="0.35">
      <c r="A163" s="90"/>
      <c r="B163" s="15"/>
      <c r="C163" s="20"/>
      <c r="D163" s="20"/>
    </row>
    <row r="164" spans="1:4" ht="20" x14ac:dyDescent="0.35">
      <c r="A164" s="90"/>
      <c r="B164" s="15"/>
      <c r="C164" s="20"/>
      <c r="D164" s="20"/>
    </row>
    <row r="165" spans="1:4" ht="20" x14ac:dyDescent="0.35">
      <c r="A165" s="90"/>
      <c r="B165" s="15"/>
      <c r="C165" s="20"/>
      <c r="D165" s="20"/>
    </row>
    <row r="166" spans="1:4" ht="20" x14ac:dyDescent="0.35">
      <c r="A166" s="90"/>
      <c r="B166" s="15"/>
      <c r="C166" s="20"/>
      <c r="D166" s="20"/>
    </row>
    <row r="167" spans="1:4" ht="20" x14ac:dyDescent="0.35">
      <c r="A167" s="90"/>
      <c r="B167" s="15"/>
      <c r="C167" s="20"/>
      <c r="D167" s="20"/>
    </row>
    <row r="168" spans="1:4" ht="20" x14ac:dyDescent="0.35">
      <c r="A168" s="90"/>
      <c r="B168" s="15"/>
      <c r="C168" s="20"/>
      <c r="D168" s="20"/>
    </row>
    <row r="169" spans="1:4" ht="20" x14ac:dyDescent="0.35">
      <c r="A169" s="90"/>
      <c r="B169" s="15"/>
      <c r="C169" s="20"/>
      <c r="D169" s="20"/>
    </row>
    <row r="170" spans="1:4" ht="20" x14ac:dyDescent="0.35">
      <c r="A170" s="90"/>
      <c r="B170" s="15"/>
      <c r="C170" s="20"/>
      <c r="D170" s="20"/>
    </row>
    <row r="171" spans="1:4" ht="20" x14ac:dyDescent="0.35">
      <c r="A171" s="90"/>
      <c r="B171" s="15"/>
      <c r="C171" s="20"/>
      <c r="D171" s="20"/>
    </row>
    <row r="172" spans="1:4" ht="20" x14ac:dyDescent="0.35">
      <c r="A172" s="90"/>
      <c r="B172" s="15"/>
      <c r="C172" s="20"/>
      <c r="D172" s="20"/>
    </row>
    <row r="173" spans="1:4" ht="20" x14ac:dyDescent="0.35">
      <c r="A173" s="90"/>
      <c r="B173" s="15"/>
      <c r="C173" s="20"/>
      <c r="D173" s="20"/>
    </row>
    <row r="174" spans="1:4" ht="20" x14ac:dyDescent="0.35">
      <c r="A174" s="90"/>
      <c r="B174" s="15"/>
      <c r="C174" s="20"/>
      <c r="D174" s="20"/>
    </row>
    <row r="175" spans="1:4" ht="20" x14ac:dyDescent="0.35">
      <c r="A175" s="90"/>
      <c r="B175" s="15"/>
      <c r="C175" s="20"/>
      <c r="D175" s="20"/>
    </row>
    <row r="176" spans="1:4" ht="20" x14ac:dyDescent="0.35">
      <c r="A176" s="90"/>
      <c r="B176" s="15"/>
      <c r="C176" s="20"/>
      <c r="D176" s="20"/>
    </row>
    <row r="177" spans="1:4" ht="20" x14ac:dyDescent="0.35">
      <c r="A177" s="90"/>
      <c r="B177" s="15"/>
      <c r="C177" s="20"/>
      <c r="D177" s="20"/>
    </row>
    <row r="178" spans="1:4" ht="20" x14ac:dyDescent="0.35">
      <c r="A178" s="90"/>
      <c r="B178" s="15"/>
      <c r="C178" s="20"/>
      <c r="D178" s="20"/>
    </row>
    <row r="179" spans="1:4" ht="20" x14ac:dyDescent="0.35">
      <c r="A179" s="90"/>
      <c r="B179" s="15"/>
      <c r="C179" s="20"/>
      <c r="D179" s="20"/>
    </row>
    <row r="180" spans="1:4" ht="20" x14ac:dyDescent="0.35">
      <c r="A180" s="90"/>
      <c r="B180" s="15"/>
      <c r="C180" s="20"/>
      <c r="D180" s="20"/>
    </row>
    <row r="181" spans="1:4" ht="20" x14ac:dyDescent="0.35">
      <c r="A181" s="90"/>
      <c r="B181" s="15"/>
      <c r="C181" s="20"/>
      <c r="D181" s="20"/>
    </row>
    <row r="182" spans="1:4" ht="20" x14ac:dyDescent="0.35">
      <c r="A182" s="90"/>
      <c r="B182" s="15"/>
      <c r="C182" s="20"/>
      <c r="D182" s="20"/>
    </row>
    <row r="183" spans="1:4" ht="20" x14ac:dyDescent="0.35">
      <c r="A183" s="90"/>
      <c r="B183" s="15"/>
      <c r="C183" s="20"/>
      <c r="D183" s="20"/>
    </row>
    <row r="184" spans="1:4" ht="20" x14ac:dyDescent="0.35">
      <c r="A184" s="90"/>
      <c r="B184" s="15"/>
      <c r="C184" s="20"/>
      <c r="D184" s="20"/>
    </row>
    <row r="185" spans="1:4" ht="20" x14ac:dyDescent="0.35">
      <c r="A185" s="90"/>
      <c r="B185" s="15"/>
      <c r="C185" s="20"/>
      <c r="D185" s="20"/>
    </row>
    <row r="186" spans="1:4" ht="20" x14ac:dyDescent="0.35">
      <c r="A186" s="90"/>
      <c r="B186" s="15"/>
      <c r="C186" s="20"/>
      <c r="D186" s="20"/>
    </row>
    <row r="187" spans="1:4" ht="20" x14ac:dyDescent="0.35">
      <c r="A187" s="90"/>
      <c r="B187" s="15"/>
      <c r="C187" s="20"/>
      <c r="D187" s="20"/>
    </row>
    <row r="188" spans="1:4" ht="20" x14ac:dyDescent="0.35">
      <c r="A188" s="90"/>
      <c r="B188" s="15"/>
      <c r="C188" s="20"/>
      <c r="D188" s="20"/>
    </row>
    <row r="189" spans="1:4" ht="20" x14ac:dyDescent="0.35">
      <c r="A189" s="90"/>
      <c r="B189" s="15"/>
      <c r="C189" s="20"/>
      <c r="D189" s="20"/>
    </row>
    <row r="190" spans="1:4" ht="20" x14ac:dyDescent="0.35">
      <c r="A190" s="90"/>
      <c r="B190" s="15"/>
      <c r="C190" s="20"/>
      <c r="D190" s="20"/>
    </row>
    <row r="191" spans="1:4" ht="20" x14ac:dyDescent="0.35">
      <c r="A191" s="90"/>
      <c r="B191" s="15"/>
      <c r="C191" s="20"/>
      <c r="D191" s="20"/>
    </row>
    <row r="192" spans="1:4" ht="20" x14ac:dyDescent="0.35">
      <c r="A192" s="90"/>
      <c r="B192" s="15"/>
      <c r="C192" s="20"/>
      <c r="D192" s="20"/>
    </row>
    <row r="193" spans="1:4" ht="20" x14ac:dyDescent="0.35">
      <c r="A193" s="90"/>
      <c r="B193" s="15"/>
      <c r="C193" s="20"/>
      <c r="D193" s="20"/>
    </row>
    <row r="194" spans="1:4" ht="20" x14ac:dyDescent="0.35">
      <c r="A194" s="90"/>
      <c r="B194" s="15"/>
      <c r="C194" s="20"/>
      <c r="D194" s="20"/>
    </row>
    <row r="195" spans="1:4" ht="20" x14ac:dyDescent="0.35">
      <c r="A195" s="90"/>
      <c r="B195" s="15"/>
      <c r="C195" s="20"/>
      <c r="D195" s="20"/>
    </row>
    <row r="196" spans="1:4" ht="20" x14ac:dyDescent="0.35">
      <c r="A196" s="90"/>
      <c r="B196" s="15"/>
      <c r="C196" s="20"/>
      <c r="D196" s="20"/>
    </row>
    <row r="197" spans="1:4" ht="20" x14ac:dyDescent="0.35">
      <c r="A197" s="90"/>
      <c r="B197" s="15"/>
      <c r="C197" s="20"/>
      <c r="D197" s="20"/>
    </row>
    <row r="198" spans="1:4" ht="20" x14ac:dyDescent="0.35">
      <c r="A198" s="90"/>
      <c r="B198" s="15"/>
      <c r="C198" s="20"/>
      <c r="D198" s="20"/>
    </row>
    <row r="199" spans="1:4" ht="20" x14ac:dyDescent="0.35">
      <c r="A199" s="90"/>
      <c r="B199" s="15"/>
      <c r="C199" s="20"/>
      <c r="D199" s="20"/>
    </row>
    <row r="200" spans="1:4" ht="20" x14ac:dyDescent="0.35">
      <c r="A200" s="90"/>
      <c r="B200" s="15"/>
      <c r="C200" s="20"/>
      <c r="D200" s="20"/>
    </row>
    <row r="201" spans="1:4" ht="20" x14ac:dyDescent="0.35">
      <c r="A201" s="90"/>
      <c r="B201" s="15"/>
      <c r="C201" s="20"/>
      <c r="D201" s="20"/>
    </row>
    <row r="202" spans="1:4" ht="20" x14ac:dyDescent="0.35">
      <c r="A202" s="90"/>
      <c r="B202" s="15"/>
      <c r="C202" s="20"/>
      <c r="D202" s="20"/>
    </row>
    <row r="203" spans="1:4" ht="20" x14ac:dyDescent="0.35">
      <c r="A203" s="90"/>
      <c r="B203" s="15"/>
      <c r="C203" s="20"/>
      <c r="D203" s="20"/>
    </row>
    <row r="204" spans="1:4" ht="20" x14ac:dyDescent="0.35">
      <c r="A204" s="90"/>
      <c r="B204" s="15"/>
      <c r="C204" s="20"/>
      <c r="D204" s="20"/>
    </row>
    <row r="205" spans="1:4" ht="20" x14ac:dyDescent="0.35">
      <c r="A205" s="90"/>
      <c r="B205" s="15"/>
      <c r="C205" s="20"/>
      <c r="D205" s="20"/>
    </row>
    <row r="206" spans="1:4" ht="20" x14ac:dyDescent="0.35">
      <c r="A206" s="90"/>
      <c r="B206" s="15"/>
      <c r="C206" s="20"/>
      <c r="D206" s="20"/>
    </row>
    <row r="207" spans="1:4" ht="20" x14ac:dyDescent="0.35">
      <c r="A207" s="90"/>
      <c r="B207" s="15"/>
      <c r="C207" s="20"/>
      <c r="D207" s="20"/>
    </row>
    <row r="208" spans="1:4" x14ac:dyDescent="0.35">
      <c r="A208" s="70"/>
      <c r="B208" s="15"/>
      <c r="C208" s="15"/>
      <c r="D208" s="15"/>
    </row>
    <row r="209" spans="1:8" ht="20" x14ac:dyDescent="0.35">
      <c r="A209" s="70"/>
      <c r="B209" s="16" t="s">
        <v>85</v>
      </c>
      <c r="C209" s="16" t="s">
        <v>140</v>
      </c>
      <c r="D209" s="19" t="s">
        <v>85</v>
      </c>
      <c r="E209" s="19" t="s">
        <v>140</v>
      </c>
    </row>
    <row r="210" spans="1:8" ht="21" x14ac:dyDescent="0.5">
      <c r="A210" s="70"/>
      <c r="B210" s="17" t="s">
        <v>87</v>
      </c>
      <c r="C210" s="17" t="s">
        <v>55</v>
      </c>
      <c r="D210" t="s">
        <v>87</v>
      </c>
      <c r="F210" t="str">
        <f>IF(NOT(ISBLANK(D210)),D210,IF(NOT(ISBLANK(E210)),"     "&amp;E210,FALSE))</f>
        <v>Afectación Económica o presupuestal</v>
      </c>
      <c r="G210" t="s">
        <v>87</v>
      </c>
      <c r="H210" t="str">
        <f>IF(NOT(ISERROR(MATCH(G210,_xlfn.ANCHORARRAY(B221),0))),F223&amp;"Por favor no seleccionar los criterios de impacto",G210)</f>
        <v>❌Por favor no seleccionar los criterios de impacto</v>
      </c>
    </row>
    <row r="211" spans="1:8" ht="21" x14ac:dyDescent="0.5">
      <c r="A211" s="70"/>
      <c r="B211" s="17" t="s">
        <v>87</v>
      </c>
      <c r="C211" s="17" t="s">
        <v>90</v>
      </c>
      <c r="E211" t="s">
        <v>55</v>
      </c>
      <c r="F211" t="str">
        <f t="shared" ref="F211:F221" si="0">IF(NOT(ISBLANK(D211)),D211,IF(NOT(ISBLANK(E211)),"     "&amp;E211,FALSE))</f>
        <v xml:space="preserve">     Afectación menor a 10 SMLMV .</v>
      </c>
    </row>
    <row r="212" spans="1:8" ht="21" x14ac:dyDescent="0.5">
      <c r="A212" s="70"/>
      <c r="B212" s="17" t="s">
        <v>87</v>
      </c>
      <c r="C212" s="17" t="s">
        <v>91</v>
      </c>
      <c r="E212" t="s">
        <v>90</v>
      </c>
      <c r="F212" t="str">
        <f t="shared" si="0"/>
        <v xml:space="preserve">     Entre 10 y 50 SMLMV </v>
      </c>
    </row>
    <row r="213" spans="1:8" ht="21" x14ac:dyDescent="0.5">
      <c r="A213" s="70"/>
      <c r="B213" s="17" t="s">
        <v>87</v>
      </c>
      <c r="C213" s="17" t="s">
        <v>92</v>
      </c>
      <c r="E213" t="s">
        <v>91</v>
      </c>
      <c r="F213" t="str">
        <f t="shared" si="0"/>
        <v xml:space="preserve">     Entre 50 y 100 SMLMV </v>
      </c>
    </row>
    <row r="214" spans="1:8" ht="21" x14ac:dyDescent="0.5">
      <c r="A214" s="70"/>
      <c r="B214" s="17" t="s">
        <v>87</v>
      </c>
      <c r="C214" s="17" t="s">
        <v>93</v>
      </c>
      <c r="E214" t="s">
        <v>92</v>
      </c>
      <c r="F214" t="str">
        <f t="shared" si="0"/>
        <v xml:space="preserve">     Entre 100 y 500 SMLMV </v>
      </c>
    </row>
    <row r="215" spans="1:8" ht="21" x14ac:dyDescent="0.5">
      <c r="A215" s="70"/>
      <c r="B215" s="17" t="s">
        <v>54</v>
      </c>
      <c r="C215" s="17" t="s">
        <v>94</v>
      </c>
      <c r="E215" t="s">
        <v>93</v>
      </c>
      <c r="F215" t="str">
        <f t="shared" si="0"/>
        <v xml:space="preserve">     Mayor a 500 SMLMV </v>
      </c>
    </row>
    <row r="216" spans="1:8" ht="21" x14ac:dyDescent="0.5">
      <c r="A216" s="70"/>
      <c r="B216" s="17" t="s">
        <v>54</v>
      </c>
      <c r="C216" s="17" t="s">
        <v>95</v>
      </c>
      <c r="D216" t="s">
        <v>54</v>
      </c>
      <c r="F216" t="str">
        <f t="shared" si="0"/>
        <v>Pérdida Reputacional</v>
      </c>
    </row>
    <row r="217" spans="1:8" ht="21" x14ac:dyDescent="0.5">
      <c r="A217" s="70"/>
      <c r="B217" s="17" t="s">
        <v>54</v>
      </c>
      <c r="C217" s="17" t="s">
        <v>97</v>
      </c>
      <c r="E217" t="s">
        <v>94</v>
      </c>
      <c r="F217" t="str">
        <f t="shared" si="0"/>
        <v xml:space="preserve">     El riesgo afecta la imagen de alguna área de la organización</v>
      </c>
    </row>
    <row r="218" spans="1:8" ht="21" x14ac:dyDescent="0.5">
      <c r="A218" s="70"/>
      <c r="B218" s="17" t="s">
        <v>54</v>
      </c>
      <c r="C218" s="17" t="s">
        <v>96</v>
      </c>
      <c r="E218" t="s">
        <v>95</v>
      </c>
      <c r="F218" t="str">
        <f t="shared" si="0"/>
        <v xml:space="preserve">     El riesgo afecta la imagen de la entidad internamente, de conocimiento general, nivel interno, de junta dircetiva y accionistas y/o de provedores</v>
      </c>
    </row>
    <row r="219" spans="1:8" ht="21" x14ac:dyDescent="0.5">
      <c r="A219" s="70"/>
      <c r="B219" s="17" t="s">
        <v>54</v>
      </c>
      <c r="C219" s="17" t="s">
        <v>115</v>
      </c>
      <c r="E219" t="s">
        <v>97</v>
      </c>
      <c r="F219" t="str">
        <f t="shared" si="0"/>
        <v xml:space="preserve">     El riesgo afecta la imagen de la entidad con algunos usuarios de relevancia frente al logro de los objetivos</v>
      </c>
    </row>
    <row r="220" spans="1:8" x14ac:dyDescent="0.35">
      <c r="A220" s="70"/>
      <c r="B220" s="18"/>
      <c r="C220" s="18"/>
      <c r="E220" t="s">
        <v>96</v>
      </c>
      <c r="F220" t="str">
        <f t="shared" si="0"/>
        <v xml:space="preserve">     El riesgo afecta la imagen de de la entidad con efecto publicitario sostenido a nivel de sector administrativo, nivel departamental o municipal</v>
      </c>
    </row>
    <row r="221" spans="1:8" x14ac:dyDescent="0.35">
      <c r="A221" s="70"/>
      <c r="B221" s="18" t="str" cm="1">
        <f t="array" ref="B221:B223">_xlfn.UNIQUE(Tabla1[[#All],[Criterios]])</f>
        <v>Criterios</v>
      </c>
      <c r="C221" s="18"/>
      <c r="E221" t="s">
        <v>115</v>
      </c>
      <c r="F221" t="str">
        <f t="shared" si="0"/>
        <v xml:space="preserve">     El riesgo afecta la imagen de la entidad a nivel nacional, con efecto publicitarios sostenible a nivel país</v>
      </c>
    </row>
    <row r="222" spans="1:8" x14ac:dyDescent="0.35">
      <c r="A222" s="70"/>
      <c r="B222" s="18" t="str">
        <v>Afectación Económica o presupuestal</v>
      </c>
      <c r="C222" s="18"/>
    </row>
    <row r="223" spans="1:8" x14ac:dyDescent="0.35">
      <c r="B223" s="18" t="str">
        <v>Pérdida Reputacional</v>
      </c>
      <c r="C223" s="18"/>
      <c r="F223" s="21" t="s">
        <v>142</v>
      </c>
    </row>
    <row r="224" spans="1:8" x14ac:dyDescent="0.35">
      <c r="B224" s="14"/>
      <c r="C224" s="14"/>
      <c r="F224" s="21" t="s">
        <v>143</v>
      </c>
    </row>
    <row r="225" spans="2:4" x14ac:dyDescent="0.35">
      <c r="B225" s="14"/>
      <c r="C225" s="14"/>
    </row>
    <row r="226" spans="2:4" x14ac:dyDescent="0.35">
      <c r="B226" s="14"/>
      <c r="C226" s="14"/>
    </row>
    <row r="227" spans="2:4" x14ac:dyDescent="0.35">
      <c r="B227" s="14"/>
      <c r="C227" s="14"/>
      <c r="D227" s="14"/>
    </row>
    <row r="228" spans="2:4" x14ac:dyDescent="0.35">
      <c r="B228" s="14"/>
      <c r="C228" s="14"/>
      <c r="D228" s="14"/>
    </row>
    <row r="229" spans="2:4" x14ac:dyDescent="0.35">
      <c r="B229" s="14"/>
      <c r="C229" s="14"/>
      <c r="D229" s="14"/>
    </row>
    <row r="230" spans="2:4" x14ac:dyDescent="0.35">
      <c r="B230" s="14"/>
      <c r="C230" s="14"/>
      <c r="D230" s="14"/>
    </row>
    <row r="231" spans="2:4" x14ac:dyDescent="0.35">
      <c r="B231" s="14"/>
      <c r="C231" s="14"/>
      <c r="D231" s="14"/>
    </row>
    <row r="232" spans="2:4" x14ac:dyDescent="0.35">
      <c r="B232" s="14"/>
      <c r="C232" s="14"/>
      <c r="D232" s="14"/>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workbookViewId="0"/>
  </sheetViews>
  <sheetFormatPr baseColWidth="10" defaultColWidth="14.26953125" defaultRowHeight="13" x14ac:dyDescent="0.3"/>
  <cols>
    <col min="1" max="2" width="14.26953125" style="75"/>
    <col min="3" max="3" width="17" style="75" customWidth="1"/>
    <col min="4" max="4" width="14.26953125" style="75"/>
    <col min="5" max="5" width="46" style="75" customWidth="1"/>
    <col min="6" max="16384" width="14.26953125" style="75"/>
  </cols>
  <sheetData>
    <row r="1" spans="2:6" ht="24" customHeight="1" thickBot="1" x14ac:dyDescent="0.35">
      <c r="B1" s="737" t="s">
        <v>75</v>
      </c>
      <c r="C1" s="738"/>
      <c r="D1" s="738"/>
      <c r="E1" s="738"/>
      <c r="F1" s="739"/>
    </row>
    <row r="2" spans="2:6" ht="16" thickBot="1" x14ac:dyDescent="0.4">
      <c r="B2" s="76"/>
      <c r="C2" s="76"/>
      <c r="D2" s="76"/>
      <c r="E2" s="76"/>
      <c r="F2" s="76"/>
    </row>
    <row r="3" spans="2:6" ht="16" thickBot="1" x14ac:dyDescent="0.35">
      <c r="B3" s="741" t="s">
        <v>61</v>
      </c>
      <c r="C3" s="742"/>
      <c r="D3" s="742"/>
      <c r="E3" s="88" t="s">
        <v>62</v>
      </c>
      <c r="F3" s="89" t="s">
        <v>63</v>
      </c>
    </row>
    <row r="4" spans="2:6" ht="31" x14ac:dyDescent="0.3">
      <c r="B4" s="743" t="s">
        <v>64</v>
      </c>
      <c r="C4" s="745" t="s">
        <v>13</v>
      </c>
      <c r="D4" s="77" t="s">
        <v>14</v>
      </c>
      <c r="E4" s="78" t="s">
        <v>65</v>
      </c>
      <c r="F4" s="79">
        <v>0.25</v>
      </c>
    </row>
    <row r="5" spans="2:6" ht="46.5" x14ac:dyDescent="0.3">
      <c r="B5" s="744"/>
      <c r="C5" s="746"/>
      <c r="D5" s="80" t="s">
        <v>15</v>
      </c>
      <c r="E5" s="81" t="s">
        <v>66</v>
      </c>
      <c r="F5" s="82">
        <v>0.15</v>
      </c>
    </row>
    <row r="6" spans="2:6" ht="46.5" x14ac:dyDescent="0.3">
      <c r="B6" s="744"/>
      <c r="C6" s="746"/>
      <c r="D6" s="80" t="s">
        <v>16</v>
      </c>
      <c r="E6" s="81" t="s">
        <v>67</v>
      </c>
      <c r="F6" s="82">
        <v>0.1</v>
      </c>
    </row>
    <row r="7" spans="2:6" ht="62" x14ac:dyDescent="0.3">
      <c r="B7" s="744"/>
      <c r="C7" s="746" t="s">
        <v>17</v>
      </c>
      <c r="D7" s="80" t="s">
        <v>10</v>
      </c>
      <c r="E7" s="81" t="s">
        <v>68</v>
      </c>
      <c r="F7" s="82">
        <v>0.25</v>
      </c>
    </row>
    <row r="8" spans="2:6" ht="31" x14ac:dyDescent="0.3">
      <c r="B8" s="744"/>
      <c r="C8" s="746"/>
      <c r="D8" s="80" t="s">
        <v>9</v>
      </c>
      <c r="E8" s="81" t="s">
        <v>69</v>
      </c>
      <c r="F8" s="82">
        <v>0.15</v>
      </c>
    </row>
    <row r="9" spans="2:6" ht="46.5" x14ac:dyDescent="0.3">
      <c r="B9" s="744" t="s">
        <v>157</v>
      </c>
      <c r="C9" s="746" t="s">
        <v>18</v>
      </c>
      <c r="D9" s="80" t="s">
        <v>19</v>
      </c>
      <c r="E9" s="81" t="s">
        <v>70</v>
      </c>
      <c r="F9" s="83" t="s">
        <v>71</v>
      </c>
    </row>
    <row r="10" spans="2:6" ht="46.5" x14ac:dyDescent="0.3">
      <c r="B10" s="744"/>
      <c r="C10" s="746"/>
      <c r="D10" s="80" t="s">
        <v>20</v>
      </c>
      <c r="E10" s="81" t="s">
        <v>72</v>
      </c>
      <c r="F10" s="83" t="s">
        <v>71</v>
      </c>
    </row>
    <row r="11" spans="2:6" ht="46.5" x14ac:dyDescent="0.3">
      <c r="B11" s="744"/>
      <c r="C11" s="746" t="s">
        <v>21</v>
      </c>
      <c r="D11" s="80" t="s">
        <v>22</v>
      </c>
      <c r="E11" s="81" t="s">
        <v>73</v>
      </c>
      <c r="F11" s="83" t="s">
        <v>71</v>
      </c>
    </row>
    <row r="12" spans="2:6" ht="46.5" x14ac:dyDescent="0.3">
      <c r="B12" s="744"/>
      <c r="C12" s="746"/>
      <c r="D12" s="80" t="s">
        <v>23</v>
      </c>
      <c r="E12" s="81" t="s">
        <v>74</v>
      </c>
      <c r="F12" s="83" t="s">
        <v>71</v>
      </c>
    </row>
    <row r="13" spans="2:6" ht="31" x14ac:dyDescent="0.3">
      <c r="B13" s="744"/>
      <c r="C13" s="746" t="s">
        <v>24</v>
      </c>
      <c r="D13" s="80" t="s">
        <v>116</v>
      </c>
      <c r="E13" s="81" t="s">
        <v>119</v>
      </c>
      <c r="F13" s="83" t="s">
        <v>71</v>
      </c>
    </row>
    <row r="14" spans="2:6" ht="16" thickBot="1" x14ac:dyDescent="0.35">
      <c r="B14" s="747"/>
      <c r="C14" s="748"/>
      <c r="D14" s="84" t="s">
        <v>117</v>
      </c>
      <c r="E14" s="85" t="s">
        <v>118</v>
      </c>
      <c r="F14" s="86" t="s">
        <v>71</v>
      </c>
    </row>
    <row r="15" spans="2:6" ht="49.5" customHeight="1" x14ac:dyDescent="0.3">
      <c r="B15" s="740" t="s">
        <v>154</v>
      </c>
      <c r="C15" s="740"/>
      <c r="D15" s="740"/>
      <c r="E15" s="740"/>
      <c r="F15" s="740"/>
    </row>
    <row r="16" spans="2:6" ht="27" customHeight="1" x14ac:dyDescent="0.3">
      <c r="B16" s="8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4.5" x14ac:dyDescent="0.35"/>
  <sheetData>
    <row r="2" spans="2:5" x14ac:dyDescent="0.35">
      <c r="B2" t="s">
        <v>31</v>
      </c>
      <c r="E2" t="s">
        <v>129</v>
      </c>
    </row>
    <row r="3" spans="2:5" x14ac:dyDescent="0.35">
      <c r="B3" t="s">
        <v>32</v>
      </c>
      <c r="E3" t="s">
        <v>128</v>
      </c>
    </row>
    <row r="4" spans="2:5" x14ac:dyDescent="0.35">
      <c r="B4" t="s">
        <v>133</v>
      </c>
      <c r="E4" t="s">
        <v>130</v>
      </c>
    </row>
    <row r="5" spans="2:5" x14ac:dyDescent="0.35">
      <c r="B5" t="s">
        <v>132</v>
      </c>
    </row>
    <row r="8" spans="2:5" x14ac:dyDescent="0.35">
      <c r="B8" t="s">
        <v>83</v>
      </c>
    </row>
    <row r="9" spans="2:5" x14ac:dyDescent="0.35">
      <c r="B9" t="s">
        <v>37</v>
      </c>
    </row>
    <row r="10" spans="2:5" x14ac:dyDescent="0.35">
      <c r="B10" t="s">
        <v>38</v>
      </c>
    </row>
    <row r="13" spans="2:5" x14ac:dyDescent="0.35">
      <c r="B13" t="s">
        <v>126</v>
      </c>
    </row>
    <row r="14" spans="2:5" x14ac:dyDescent="0.35">
      <c r="B14" t="s">
        <v>120</v>
      </c>
    </row>
    <row r="15" spans="2:5" x14ac:dyDescent="0.35">
      <c r="B15" t="s">
        <v>123</v>
      </c>
    </row>
    <row r="16" spans="2:5" x14ac:dyDescent="0.35">
      <c r="B16" t="s">
        <v>121</v>
      </c>
    </row>
    <row r="17" spans="2:2" x14ac:dyDescent="0.35">
      <c r="B17" t="s">
        <v>122</v>
      </c>
    </row>
    <row r="18" spans="2:2" x14ac:dyDescent="0.35">
      <c r="B18" t="s">
        <v>124</v>
      </c>
    </row>
    <row r="19" spans="2:2" x14ac:dyDescent="0.35">
      <c r="B19" t="s">
        <v>125</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53125" defaultRowHeight="13" x14ac:dyDescent="0.3"/>
  <cols>
    <col min="1" max="1" width="32.81640625" style="1" customWidth="1"/>
    <col min="2" max="16384" width="11.453125" style="1"/>
  </cols>
  <sheetData>
    <row r="3" spans="1:1" x14ac:dyDescent="0.3">
      <c r="A3" s="2" t="s">
        <v>14</v>
      </c>
    </row>
    <row r="4" spans="1:1" x14ac:dyDescent="0.3">
      <c r="A4" s="2" t="s">
        <v>15</v>
      </c>
    </row>
    <row r="5" spans="1:1" x14ac:dyDescent="0.3">
      <c r="A5" s="2" t="s">
        <v>16</v>
      </c>
    </row>
    <row r="6" spans="1:1" x14ac:dyDescent="0.3">
      <c r="A6" s="2" t="s">
        <v>10</v>
      </c>
    </row>
    <row r="7" spans="1:1" x14ac:dyDescent="0.3">
      <c r="A7" s="2" t="s">
        <v>9</v>
      </c>
    </row>
    <row r="8" spans="1:1" x14ac:dyDescent="0.3">
      <c r="A8" s="2" t="s">
        <v>19</v>
      </c>
    </row>
    <row r="9" spans="1:1" x14ac:dyDescent="0.3">
      <c r="A9" s="2" t="s">
        <v>20</v>
      </c>
    </row>
    <row r="10" spans="1:1" x14ac:dyDescent="0.3">
      <c r="A10" s="2" t="s">
        <v>22</v>
      </c>
    </row>
    <row r="11" spans="1:1" x14ac:dyDescent="0.3">
      <c r="A11" s="2" t="s">
        <v>23</v>
      </c>
    </row>
    <row r="12" spans="1:1" x14ac:dyDescent="0.3">
      <c r="A12" s="2" t="s">
        <v>25</v>
      </c>
    </row>
    <row r="13" spans="1:1" x14ac:dyDescent="0.3">
      <c r="A13" s="2" t="s">
        <v>26</v>
      </c>
    </row>
    <row r="14" spans="1:1" x14ac:dyDescent="0.3">
      <c r="A14" s="2" t="s">
        <v>27</v>
      </c>
    </row>
    <row r="16" spans="1:1" x14ac:dyDescent="0.3">
      <c r="A16" s="2" t="s">
        <v>30</v>
      </c>
    </row>
    <row r="17" spans="1:1" x14ac:dyDescent="0.3">
      <c r="A17" s="2" t="s">
        <v>31</v>
      </c>
    </row>
    <row r="18" spans="1:1" x14ac:dyDescent="0.3">
      <c r="A18" s="2" t="s">
        <v>32</v>
      </c>
    </row>
    <row r="20" spans="1:1" x14ac:dyDescent="0.3">
      <c r="A20" s="2" t="s">
        <v>37</v>
      </c>
    </row>
    <row r="21" spans="1:1" x14ac:dyDescent="0.3">
      <c r="A21" s="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FABIAN PATIÑO</cp:lastModifiedBy>
  <cp:lastPrinted>2022-05-25T22:23:26Z</cp:lastPrinted>
  <dcterms:created xsi:type="dcterms:W3CDTF">2020-03-24T23:12:47Z</dcterms:created>
  <dcterms:modified xsi:type="dcterms:W3CDTF">2024-09-25T01:12:32Z</dcterms:modified>
</cp:coreProperties>
</file>