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richData/rdrichvalue.xml" ContentType="application/vnd.ms-excel.rdrichvalue+xml"/>
  <Override PartName="/xl/richData/rdRichValueTypes.xml" ContentType="application/vnd.ms-excel.rdrichvaluetypes+xml"/>
  <Override PartName="/xl/richData/rdrichvaluestructure.xml" ContentType="application/vnd.ms-excel.rdrichvaluestruc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Users\ASUS_01\Documents\2023\INDEPORTES CAUCA\MAPA DE RIESGOS ABRIL 2023\"/>
    </mc:Choice>
  </mc:AlternateContent>
  <bookViews>
    <workbookView xWindow="0" yWindow="0" windowWidth="20490" windowHeight="6555"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calcPr calcId="152511"/>
  <pivotCaches>
    <pivotCache cacheId="20" r:id="rId10"/>
  </pivotCaches>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L28" i="1" l="1"/>
  <c r="H29" i="1"/>
  <c r="H28" i="1"/>
  <c r="T24" i="1"/>
  <c r="T23" i="1"/>
  <c r="T22" i="1"/>
  <c r="T21" i="1"/>
  <c r="T17" i="1"/>
  <c r="T16" i="1"/>
  <c r="T15" i="1"/>
  <c r="T14" i="1"/>
  <c r="T12" i="1"/>
  <c r="T13" i="1"/>
  <c r="Q23" i="1"/>
  <c r="AB13" i="1"/>
  <c r="AA13" i="1" s="1"/>
  <c r="Z29" i="1"/>
  <c r="Y29" i="1"/>
  <c r="X13" i="1"/>
  <c r="Z13" i="1" s="1"/>
  <c r="X12" i="1"/>
  <c r="Z12" i="1" s="1"/>
  <c r="Q22" i="1"/>
  <c r="X22" i="1" s="1"/>
  <c r="Q24" i="1"/>
  <c r="Q28" i="1"/>
  <c r="Q29" i="1"/>
  <c r="Q21" i="1"/>
  <c r="AB21" i="1" s="1"/>
  <c r="M28" i="1"/>
  <c r="L29" i="1"/>
  <c r="M29" i="1" s="1"/>
  <c r="L21" i="1"/>
  <c r="M21" i="1" s="1"/>
  <c r="H21" i="1"/>
  <c r="H14" i="1"/>
  <c r="I14" i="1" s="1"/>
  <c r="Q14" i="1"/>
  <c r="L14" i="1"/>
  <c r="M14" i="1" s="1"/>
  <c r="X24" i="1" l="1"/>
  <c r="Z24" i="1" s="1"/>
  <c r="X23" i="1"/>
  <c r="Z23" i="1"/>
  <c r="Y23" i="1"/>
  <c r="Y24" i="1"/>
  <c r="Y22" i="1"/>
  <c r="Z22" i="1"/>
  <c r="X28" i="1"/>
  <c r="Y28" i="1" s="1"/>
  <c r="AB22" i="1"/>
  <c r="AB23" i="1"/>
  <c r="AA23" i="1" s="1"/>
  <c r="Y13" i="1"/>
  <c r="AC13" i="1" s="1"/>
  <c r="N29" i="1"/>
  <c r="N21" i="1"/>
  <c r="X14" i="1"/>
  <c r="Z14" i="1" s="1"/>
  <c r="Y12" i="1"/>
  <c r="N28" i="1"/>
  <c r="I21" i="1"/>
  <c r="X21" i="1" s="1"/>
  <c r="AA21" i="1"/>
  <c r="AA22" i="1"/>
  <c r="AC22" i="1" s="1"/>
  <c r="N14" i="1"/>
  <c r="AB12" i="1"/>
  <c r="AA12" i="1" s="1"/>
  <c r="AC23" i="1" l="1"/>
  <c r="Z28" i="1"/>
  <c r="AB24" i="1"/>
  <c r="AA24" i="1" s="1"/>
  <c r="AC24" i="1" s="1"/>
  <c r="Y14" i="1"/>
  <c r="AC14" i="1" s="1"/>
  <c r="Z21" i="1"/>
  <c r="Y21" i="1"/>
  <c r="AC21" i="1" s="1"/>
  <c r="AC12" i="1"/>
  <c r="AB28" i="1"/>
  <c r="AA28" i="1" l="1"/>
  <c r="AC28" i="1" s="1"/>
  <c r="AB29" i="1"/>
  <c r="AA29" i="1" l="1"/>
  <c r="AC29" i="1" s="1"/>
  <c r="F221" i="13" l="1"/>
  <c r="F211" i="13"/>
  <c r="F212" i="13"/>
  <c r="F213" i="13"/>
  <c r="F214" i="13"/>
  <c r="F215" i="13"/>
  <c r="F216" i="13"/>
  <c r="F217" i="13"/>
  <c r="F218" i="13"/>
  <c r="F219" i="13"/>
  <c r="F220" i="13"/>
  <c r="F210" i="13"/>
  <c r="B221" i="13" a="1"/>
  <c r="B221" i="13" l="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52" i="19" l="1"/>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J11" i="19" l="1"/>
  <c r="V11" i="19"/>
  <c r="AB21" i="19"/>
  <c r="P31" i="19"/>
  <c r="J31" i="19"/>
  <c r="AB41" i="19"/>
  <c r="AH41" i="19"/>
  <c r="P41" i="19"/>
  <c r="J21" i="19"/>
  <c r="AB31" i="19"/>
  <c r="AB51" i="19"/>
  <c r="P21" i="19"/>
  <c r="V41" i="19"/>
  <c r="V31" i="19"/>
  <c r="AH21" i="19"/>
  <c r="AB11" i="19"/>
  <c r="P51" i="19"/>
  <c r="V21" i="19"/>
  <c r="AH31" i="19"/>
  <c r="V51" i="19"/>
  <c r="J51" i="19"/>
  <c r="AH51" i="19"/>
  <c r="AH11" i="19"/>
  <c r="J41" i="19"/>
  <c r="P11" i="19"/>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V32" i="19"/>
  <c r="P42" i="19"/>
  <c r="J12" i="19"/>
  <c r="J32" i="19"/>
  <c r="AB52" i="19"/>
  <c r="J22" i="19"/>
  <c r="V22" i="19"/>
  <c r="J52" i="19"/>
  <c r="AH12" i="19"/>
  <c r="J42" i="19"/>
  <c r="AH42" i="19"/>
  <c r="P32" i="19"/>
  <c r="AB12" i="19"/>
  <c r="AH32" i="19"/>
  <c r="AB32" i="19"/>
  <c r="AB42" i="19"/>
  <c r="V42" i="19"/>
  <c r="V12" i="19"/>
  <c r="V52" i="19"/>
  <c r="AB22" i="19"/>
  <c r="AH52" i="19"/>
  <c r="AH22" i="19"/>
  <c r="P22" i="19"/>
  <c r="P12" i="19"/>
  <c r="P52" i="19"/>
  <c r="W37" i="19" l="1"/>
  <c r="AI7" i="19"/>
  <c r="W17" i="19"/>
  <c r="W27" i="19"/>
  <c r="Q47" i="19"/>
  <c r="W7" i="19"/>
  <c r="AI17" i="19"/>
  <c r="K47" i="19"/>
  <c r="AI47" i="19"/>
  <c r="Q27" i="19"/>
  <c r="AC27" i="19"/>
  <c r="AC47" i="19"/>
  <c r="AC37" i="19"/>
  <c r="AI37" i="19"/>
  <c r="AC17" i="19"/>
  <c r="K37" i="19"/>
  <c r="AC7" i="19"/>
  <c r="W47" i="19"/>
  <c r="Q37" i="19"/>
  <c r="AI27" i="19"/>
  <c r="Q7" i="19"/>
  <c r="K27" i="19"/>
  <c r="K17" i="19"/>
  <c r="K7" i="19"/>
  <c r="Q17" i="19"/>
  <c r="K35" i="19"/>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K42" i="19"/>
  <c r="AC32" i="19"/>
  <c r="W42" i="19"/>
  <c r="AI52" i="19"/>
  <c r="K22" i="19"/>
  <c r="Q32" i="19"/>
  <c r="AI12" i="19"/>
  <c r="AC52" i="19"/>
  <c r="Q42" i="19"/>
  <c r="AC42" i="19"/>
  <c r="K12" i="19"/>
  <c r="Q22" i="19"/>
  <c r="W52" i="19"/>
  <c r="AI42" i="19"/>
  <c r="W32" i="19"/>
  <c r="AI22" i="19"/>
  <c r="W12" i="19"/>
  <c r="AI32" i="19"/>
  <c r="AC12" i="19"/>
  <c r="Q12" i="19"/>
  <c r="Q52" i="19"/>
  <c r="K32" i="19"/>
  <c r="W22" i="19"/>
  <c r="K52" i="19"/>
  <c r="AC22"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K39" i="19"/>
  <c r="AC39" i="19"/>
  <c r="W29" i="19"/>
  <c r="AI49" i="19"/>
  <c r="W9" i="19"/>
  <c r="AC19" i="19"/>
  <c r="Q49" i="19"/>
  <c r="W49" i="19"/>
  <c r="AC9" i="19"/>
  <c r="AI9" i="19"/>
  <c r="Q29" i="19"/>
  <c r="W39" i="19"/>
  <c r="Q39" i="19"/>
  <c r="K9" i="19"/>
  <c r="W19" i="19"/>
  <c r="AI39" i="19"/>
  <c r="K29" i="19"/>
  <c r="AC49" i="19"/>
  <c r="AI19" i="19"/>
  <c r="AC29" i="19"/>
  <c r="K19" i="19"/>
  <c r="K49" i="19"/>
  <c r="Q19" i="19"/>
  <c r="Q9" i="19"/>
  <c r="AI29" i="19"/>
  <c r="K23" i="19"/>
  <c r="AI43" i="19"/>
  <c r="AC43" i="19"/>
  <c r="AC53" i="19"/>
  <c r="W43" i="19"/>
  <c r="K13" i="19"/>
  <c r="Q53" i="19"/>
  <c r="AI53" i="19"/>
  <c r="K33" i="19"/>
  <c r="K43" i="19"/>
  <c r="AI33" i="19"/>
  <c r="AC33" i="19"/>
  <c r="Q33" i="19"/>
  <c r="AI23" i="19"/>
  <c r="K53" i="19"/>
  <c r="AC23" i="19"/>
  <c r="AC13" i="19"/>
  <c r="W23" i="19"/>
  <c r="W33" i="19"/>
  <c r="Q13" i="19"/>
  <c r="W13" i="19"/>
  <c r="AI13" i="19"/>
  <c r="Q43" i="19"/>
  <c r="Q23" i="19"/>
  <c r="W53" i="19"/>
  <c r="M12" i="19"/>
  <c r="AK42" i="19"/>
  <c r="AE32" i="19"/>
  <c r="M52" i="19"/>
  <c r="S12" i="19"/>
  <c r="M32" i="19"/>
  <c r="S52" i="19"/>
  <c r="Y52" i="19"/>
  <c r="Y42" i="19"/>
  <c r="AK12" i="19"/>
  <c r="S22" i="19"/>
  <c r="AE12" i="19"/>
  <c r="Y22" i="19"/>
  <c r="S32" i="19"/>
  <c r="AK52" i="19"/>
  <c r="M22" i="19"/>
  <c r="AK32" i="19"/>
  <c r="AE22" i="19"/>
  <c r="AE42" i="19"/>
  <c r="Y32" i="19"/>
  <c r="M42" i="19"/>
  <c r="Y12" i="19"/>
  <c r="AE52" i="19"/>
  <c r="AK22" i="19"/>
  <c r="S42" i="19"/>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R40" i="19" l="1"/>
  <c r="AD10" i="19"/>
  <c r="X40" i="19"/>
  <c r="AJ10" i="19"/>
  <c r="R50" i="19"/>
  <c r="X10" i="19"/>
  <c r="R30" i="19"/>
  <c r="L10" i="19"/>
  <c r="L50" i="19"/>
  <c r="AJ20" i="19"/>
  <c r="AJ40" i="19"/>
  <c r="AD30" i="19"/>
  <c r="R20" i="19"/>
  <c r="AD50" i="19"/>
  <c r="AJ30" i="19"/>
  <c r="AJ50" i="19"/>
  <c r="X30" i="19"/>
  <c r="AD20" i="19"/>
  <c r="L40" i="19"/>
  <c r="X50" i="19"/>
  <c r="X20" i="19"/>
  <c r="AD40" i="19"/>
  <c r="R10" i="19"/>
  <c r="L30" i="19"/>
  <c r="L20" i="19"/>
  <c r="AD47" i="19"/>
  <c r="AJ27" i="19"/>
  <c r="AD27" i="19"/>
  <c r="AJ7" i="19"/>
  <c r="AJ37" i="19"/>
  <c r="L27" i="19"/>
  <c r="AD17" i="19"/>
  <c r="L37" i="19"/>
  <c r="R17" i="19"/>
  <c r="AJ17" i="19"/>
  <c r="X7" i="19"/>
  <c r="X47" i="19"/>
  <c r="L7" i="19"/>
  <c r="L17" i="19"/>
  <c r="R27" i="19"/>
  <c r="X27" i="19"/>
  <c r="R7" i="19"/>
  <c r="X17" i="19"/>
  <c r="AJ47" i="19"/>
  <c r="L47" i="19"/>
  <c r="R37" i="19"/>
  <c r="AD7" i="19"/>
  <c r="X37" i="19"/>
  <c r="R47" i="19"/>
  <c r="AD37" i="19"/>
  <c r="AJ43" i="19"/>
  <c r="AD33" i="19"/>
  <c r="X33" i="19"/>
  <c r="X13" i="19"/>
  <c r="AD43" i="19"/>
  <c r="L43" i="19"/>
  <c r="X23" i="19"/>
  <c r="R33" i="19"/>
  <c r="R43" i="19"/>
  <c r="AD53" i="19"/>
  <c r="AJ13" i="19"/>
  <c r="R23" i="19"/>
  <c r="R13" i="19"/>
  <c r="AJ53" i="19"/>
  <c r="L33" i="19"/>
  <c r="L23" i="19"/>
  <c r="X43" i="19"/>
  <c r="X53" i="19"/>
  <c r="AD13" i="19"/>
  <c r="L53" i="19"/>
  <c r="L13" i="19"/>
  <c r="AD23" i="19"/>
  <c r="AJ33" i="19"/>
  <c r="AJ23" i="19"/>
  <c r="R53"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D9" i="19"/>
  <c r="AJ49" i="19"/>
  <c r="L39" i="19"/>
  <c r="R19" i="19"/>
  <c r="AJ39" i="19"/>
  <c r="AJ29" i="19"/>
  <c r="AJ19" i="19"/>
  <c r="AJ9" i="19"/>
  <c r="AD49" i="19"/>
  <c r="L19" i="19"/>
  <c r="L29" i="19"/>
  <c r="R49" i="19"/>
  <c r="AG39" i="19" l="1"/>
  <c r="AG29" i="19"/>
  <c r="AM19" i="19"/>
  <c r="O39" i="19"/>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M9" i="19"/>
  <c r="Y29" i="19"/>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X6" i="18" l="1"/>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L32" i="18"/>
  <c r="X8" i="18"/>
  <c r="X24" i="18"/>
  <c r="AJ8" i="18"/>
  <c r="R40" i="18"/>
  <c r="L40" i="18"/>
  <c r="X16" i="18"/>
  <c r="L24" i="18"/>
  <c r="AJ24" i="18"/>
  <c r="X32" i="18"/>
  <c r="AJ40" i="18"/>
  <c r="R16" i="18"/>
  <c r="AD40" i="18"/>
  <c r="AD32" i="18"/>
  <c r="AD16" i="18"/>
  <c r="J42" i="18"/>
  <c r="P34" i="18"/>
  <c r="AB18" i="18"/>
  <c r="AB42" i="18"/>
  <c r="AH34" i="18"/>
  <c r="P10" i="18"/>
  <c r="V34" i="18"/>
  <c r="P42" i="18"/>
  <c r="V42" i="18"/>
  <c r="AH42" i="18"/>
  <c r="AB26" i="18"/>
  <c r="AH26" i="18"/>
  <c r="V26" i="18"/>
  <c r="AB34" i="18"/>
  <c r="V10" i="18"/>
  <c r="AH18" i="18"/>
  <c r="J34" i="18"/>
  <c r="J10" i="18"/>
  <c r="AB10" i="18"/>
  <c r="J18" i="18"/>
  <c r="P26" i="18"/>
  <c r="J26" i="18"/>
  <c r="AH10" i="18"/>
  <c r="P18" i="18"/>
  <c r="V18" i="18"/>
  <c r="X42" i="18"/>
  <c r="AD34" i="18"/>
  <c r="AD10" i="18"/>
  <c r="AD26" i="18"/>
  <c r="L10" i="18"/>
  <c r="L42" i="18"/>
  <c r="L26" i="18"/>
  <c r="X18" i="18"/>
  <c r="X34" i="18"/>
  <c r="X10" i="18"/>
  <c r="R18" i="18"/>
  <c r="AJ10" i="18"/>
  <c r="AD42" i="18"/>
  <c r="AJ34" i="18"/>
  <c r="R26" i="18"/>
  <c r="L18" i="18"/>
  <c r="AJ26" i="18"/>
  <c r="AD18" i="18"/>
  <c r="R34" i="18"/>
  <c r="L34" i="18"/>
  <c r="AJ42" i="18"/>
  <c r="R10" i="18"/>
  <c r="R42" i="18"/>
  <c r="X26" i="18"/>
  <c r="AJ18" i="18"/>
  <c r="T14" i="18"/>
  <c r="AL38" i="18"/>
  <c r="N14" i="18"/>
  <c r="Z6" i="18"/>
  <c r="T38" i="18"/>
  <c r="T22" i="18"/>
  <c r="AL14" i="18"/>
  <c r="N22" i="18"/>
  <c r="AF22" i="18"/>
  <c r="N6" i="18"/>
  <c r="AF6" i="18"/>
  <c r="AF38" i="18"/>
  <c r="N38" i="18"/>
  <c r="AL30" i="18"/>
  <c r="AL22" i="18"/>
  <c r="T6" i="18"/>
  <c r="AF14" i="18"/>
  <c r="AF30" i="18"/>
  <c r="Z22" i="18"/>
  <c r="T30" i="18"/>
  <c r="Z30" i="18"/>
  <c r="AL6" i="18"/>
  <c r="Z14" i="18"/>
  <c r="Z38" i="18"/>
  <c r="N30" i="18"/>
  <c r="J40" i="18"/>
  <c r="AB40" i="18"/>
  <c r="AH32" i="18"/>
  <c r="AB24" i="18"/>
  <c r="V16" i="18"/>
  <c r="J16" i="18"/>
  <c r="P32" i="18"/>
  <c r="V24" i="18"/>
  <c r="P24" i="18"/>
  <c r="V40" i="18"/>
  <c r="P16" i="18"/>
  <c r="P40" i="18"/>
  <c r="V32" i="18"/>
  <c r="AH16" i="18"/>
  <c r="AB16" i="18"/>
  <c r="V8" i="18"/>
  <c r="AH24" i="18"/>
  <c r="AH8" i="18"/>
  <c r="AH40" i="18"/>
  <c r="J8" i="18"/>
  <c r="AB32" i="18"/>
  <c r="AB8" i="18"/>
  <c r="J24" i="18"/>
  <c r="J32" i="18"/>
  <c r="P8" i="18"/>
  <c r="Z42" i="18"/>
  <c r="T18" i="18"/>
  <c r="AF34" i="18"/>
  <c r="AF42" i="18"/>
  <c r="N42" i="18"/>
  <c r="Z18" i="18"/>
  <c r="AL10" i="18"/>
  <c r="AL26" i="18"/>
  <c r="AF26" i="18"/>
  <c r="Z10" i="18"/>
  <c r="N18" i="18"/>
  <c r="T26" i="18"/>
  <c r="AF10" i="18"/>
  <c r="T34" i="18"/>
  <c r="N26" i="18"/>
  <c r="AL18" i="18"/>
  <c r="N10" i="18"/>
  <c r="AF18" i="18"/>
  <c r="Z26" i="18"/>
  <c r="AL34" i="18"/>
  <c r="Z34" i="18"/>
  <c r="T10" i="18"/>
  <c r="AL42" i="18"/>
  <c r="N34" i="18"/>
  <c r="T42" i="18"/>
  <c r="P14" i="18"/>
  <c r="V22" i="18"/>
  <c r="V14" i="18"/>
  <c r="P22" i="18"/>
  <c r="V38" i="18"/>
  <c r="AH14" i="18"/>
  <c r="AH38" i="18"/>
  <c r="J14" i="18"/>
  <c r="AB22" i="18"/>
  <c r="V30" i="18"/>
  <c r="AB14" i="18"/>
  <c r="AB38" i="18"/>
  <c r="J30" i="18"/>
  <c r="P38" i="18"/>
  <c r="AB6" i="18"/>
  <c r="AH30" i="18"/>
  <c r="J38" i="18"/>
  <c r="AH6" i="18"/>
  <c r="V6" i="18"/>
  <c r="AB30" i="18"/>
  <c r="J22" i="18"/>
  <c r="J6" i="18"/>
  <c r="P30" i="18"/>
  <c r="AH22" i="18"/>
  <c r="P6" i="18"/>
  <c r="AH12" i="18"/>
  <c r="J20" i="18"/>
  <c r="J44" i="18"/>
  <c r="AB28" i="18"/>
  <c r="P28" i="18"/>
  <c r="P12" i="18"/>
  <c r="AH20" i="18"/>
  <c r="P44" i="18"/>
  <c r="AB12" i="18"/>
  <c r="P20" i="18"/>
  <c r="J36" i="18"/>
  <c r="P36" i="18"/>
  <c r="AB44" i="18"/>
  <c r="V44" i="18"/>
  <c r="J28" i="18"/>
  <c r="AH36" i="18"/>
  <c r="V12" i="18"/>
  <c r="V28" i="18"/>
  <c r="AH44" i="18"/>
  <c r="AB20" i="18"/>
  <c r="AB36" i="18"/>
  <c r="AH28" i="18"/>
  <c r="V36" i="18"/>
  <c r="V20" i="18"/>
  <c r="J12" i="18"/>
  <c r="AF24" i="18"/>
  <c r="AF32" i="18"/>
  <c r="T40" i="18"/>
  <c r="Z40" i="18"/>
  <c r="AL8" i="18"/>
  <c r="AF8" i="18"/>
  <c r="T8" i="18"/>
  <c r="Z16" i="18"/>
  <c r="T24" i="18"/>
  <c r="AL24" i="18"/>
  <c r="Z32" i="18"/>
  <c r="N32" i="18"/>
  <c r="N16" i="18"/>
  <c r="Z8" i="18"/>
  <c r="AL40" i="18"/>
  <c r="N8" i="18"/>
  <c r="N24" i="18"/>
  <c r="T32" i="18"/>
  <c r="T16" i="18"/>
  <c r="AF40" i="18"/>
  <c r="AF16" i="18"/>
  <c r="AL32" i="18"/>
  <c r="N40" i="18"/>
  <c r="Z24" i="18"/>
  <c r="AL16" i="18"/>
  <c r="J40" i="19" l="1"/>
  <c r="AH20" i="19"/>
  <c r="V20" i="19"/>
  <c r="P10" i="19"/>
  <c r="J50" i="19"/>
  <c r="P30" i="19"/>
  <c r="P50" i="19"/>
  <c r="AH30" i="19"/>
  <c r="J10" i="19"/>
  <c r="AH50" i="19"/>
  <c r="V10" i="19"/>
  <c r="J20" i="19"/>
  <c r="V40" i="19"/>
  <c r="V30" i="19"/>
  <c r="J30" i="19"/>
  <c r="AH10" i="19"/>
  <c r="AB50" i="19"/>
  <c r="AB40" i="19"/>
  <c r="V50" i="19"/>
  <c r="AB10" i="19"/>
  <c r="AH40" i="19"/>
  <c r="AB20" i="19"/>
  <c r="P20" i="19"/>
  <c r="P40" i="19"/>
  <c r="AB30" i="19"/>
  <c r="AB39" i="19"/>
  <c r="P39" i="19"/>
  <c r="AB9" i="19"/>
  <c r="V9" i="19"/>
  <c r="J29" i="19"/>
  <c r="V29" i="19"/>
  <c r="AB49" i="19"/>
  <c r="P49" i="19"/>
  <c r="P19" i="19"/>
  <c r="AH39" i="19"/>
  <c r="AH19" i="19"/>
  <c r="AB19" i="19"/>
  <c r="J39" i="19"/>
  <c r="AH49" i="19"/>
  <c r="P9" i="19"/>
  <c r="V39" i="19"/>
  <c r="AH9" i="19"/>
  <c r="J19" i="19"/>
  <c r="P29" i="19"/>
  <c r="AB29" i="19"/>
  <c r="J49" i="19"/>
  <c r="V49" i="19"/>
  <c r="V19" i="19"/>
  <c r="AH29" i="19"/>
  <c r="J9" i="19"/>
  <c r="P38" i="19"/>
  <c r="AH38" i="19"/>
  <c r="P48" i="19"/>
  <c r="AB18" i="19"/>
  <c r="J8" i="19"/>
  <c r="J18" i="19"/>
  <c r="V18" i="19"/>
  <c r="V38" i="19"/>
  <c r="V48" i="19"/>
  <c r="P8" i="19"/>
  <c r="AH8" i="19"/>
  <c r="AB48" i="19"/>
  <c r="V8" i="19"/>
  <c r="AH48" i="19"/>
  <c r="AH18" i="19"/>
  <c r="J38" i="19"/>
  <c r="AH28" i="19"/>
  <c r="P18" i="19"/>
  <c r="J28" i="19"/>
  <c r="J48" i="19"/>
  <c r="V28" i="19"/>
  <c r="AB8" i="19"/>
  <c r="P28" i="19"/>
  <c r="AB28" i="19"/>
  <c r="AB38" i="19"/>
  <c r="V27" i="19"/>
  <c r="J17" i="19"/>
  <c r="AB37" i="19"/>
  <c r="P27" i="19"/>
  <c r="AH47" i="19"/>
  <c r="V37" i="19"/>
  <c r="AB47" i="19"/>
  <c r="AH7" i="19"/>
  <c r="V47" i="19"/>
  <c r="J27" i="19"/>
  <c r="AB7" i="19"/>
  <c r="P37" i="19"/>
  <c r="AH17" i="19"/>
  <c r="P47" i="19"/>
  <c r="J37" i="19"/>
  <c r="V7" i="19"/>
  <c r="P17" i="19"/>
  <c r="AB17" i="19"/>
  <c r="P7" i="19"/>
  <c r="J47" i="19"/>
  <c r="AB27" i="19"/>
  <c r="AH37" i="19"/>
  <c r="V17" i="19"/>
  <c r="J7" i="19"/>
  <c r="AH27" i="19"/>
  <c r="P6" i="19"/>
  <c r="P36" i="19"/>
  <c r="V25" i="19"/>
  <c r="V45" i="19"/>
  <c r="J15" i="19"/>
  <c r="AB45" i="19"/>
  <c r="AH25" i="19"/>
  <c r="AH55" i="19"/>
  <c r="AB15" i="19"/>
  <c r="P15" i="19"/>
  <c r="P45" i="19"/>
  <c r="V15" i="19"/>
  <c r="J35" i="19"/>
  <c r="AH45" i="19"/>
  <c r="J25" i="19"/>
  <c r="AB35" i="19"/>
  <c r="AH15" i="19"/>
  <c r="V35" i="19"/>
  <c r="J55" i="19"/>
  <c r="AB55" i="19"/>
  <c r="AB25" i="19"/>
  <c r="AH35" i="19"/>
  <c r="P55" i="19"/>
  <c r="J45" i="19"/>
  <c r="P25" i="19"/>
  <c r="P35" i="19"/>
  <c r="V55" i="19"/>
  <c r="P16" i="19" l="1"/>
  <c r="P26" i="19"/>
  <c r="AH16" i="19"/>
  <c r="AH26" i="19"/>
  <c r="J26" i="19"/>
  <c r="AB36" i="19"/>
  <c r="V36" i="19"/>
  <c r="V26" i="19"/>
  <c r="AB26" i="19"/>
  <c r="J6" i="19"/>
  <c r="AH46" i="19"/>
  <c r="AH6" i="19"/>
  <c r="J46" i="19"/>
  <c r="J36" i="19"/>
  <c r="AB6" i="19"/>
  <c r="V6" i="19"/>
  <c r="V16" i="19"/>
  <c r="AH36" i="19"/>
  <c r="J16" i="19"/>
  <c r="AB16" i="19"/>
  <c r="P46" i="19"/>
  <c r="AB46" i="19"/>
  <c r="V46" i="19"/>
  <c r="Q46" i="19"/>
  <c r="AC26" i="19"/>
  <c r="AC16" i="19"/>
  <c r="K46" i="19"/>
  <c r="AI46" i="19"/>
  <c r="AC46" i="19"/>
  <c r="W6" i="19" l="1"/>
  <c r="Q36" i="19"/>
  <c r="AI16" i="19"/>
  <c r="AI6" i="19"/>
  <c r="W46" i="19"/>
  <c r="K26" i="19"/>
  <c r="W26" i="19"/>
  <c r="Q26" i="19"/>
  <c r="AC6" i="19"/>
  <c r="K36" i="19"/>
  <c r="AI26" i="19"/>
  <c r="W16" i="19"/>
  <c r="AI36" i="19"/>
  <c r="Q16" i="19"/>
  <c r="K16" i="19"/>
  <c r="K6" i="19"/>
  <c r="AC36" i="19"/>
  <c r="Q6" i="19"/>
  <c r="W36" i="19"/>
  <c r="AJ46" i="19"/>
  <c r="L36" i="19"/>
  <c r="AJ26" i="19"/>
  <c r="X6" i="19"/>
  <c r="X36" i="19"/>
  <c r="AJ6" i="19"/>
  <c r="R46" i="19"/>
  <c r="L16" i="19"/>
  <c r="X26" i="19"/>
  <c r="R26" i="19"/>
  <c r="L6" i="19"/>
  <c r="R16" i="19"/>
  <c r="AD46" i="19"/>
  <c r="X16" i="19"/>
  <c r="L46" i="19"/>
  <c r="R36" i="19"/>
  <c r="R6" i="19"/>
  <c r="AD36" i="19"/>
  <c r="AD26" i="19"/>
  <c r="AD16" i="19"/>
  <c r="X46" i="19"/>
  <c r="AJ36" i="19"/>
  <c r="AD6" i="19"/>
  <c r="L26" i="19"/>
  <c r="AJ16"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<sst xmlns="http://schemas.openxmlformats.org/spreadsheetml/2006/main" count="412" uniqueCount="257">
  <si>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</si>
  <si>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</si>
  <si>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</si>
  <si>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</si>
  <si>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</si>
  <si>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</si>
  <si>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</si>
  <si>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</si>
  <si>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</si>
  <si>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</si>
  <si>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</si>
  <si>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</si>
  <si>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</si>
  <si>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</si>
  <si>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</si>
  <si>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</si>
  <si>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</si>
  <si>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</si>
  <si>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</si>
  <si>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</si>
  <si>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</si>
  <si>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</si>
  <si>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</si>
  <si>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</si>
  <si>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</si>
  <si>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</si>
  <si>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</si>
  <si>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</si>
  <si>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</si>
  <si>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</si>
  <si>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</si>
  <si>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</si>
  <si>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</si>
  <si>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</si>
  <si>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</si>
  <si>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</si>
  <si>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</si>
  <si>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</si>
  <si>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</si>
  <si>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</si>
  <si>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</si>
  <si>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</si>
  <si>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</si>
  <si>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</si>
  <si>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</si>
  <si>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</si>
  <si>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</si>
  <si>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</si>
  <si>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</si>
  <si>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</si>
  <si>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</si>
  <si>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</si>
  <si>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</si>
  <si>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</si>
  <si>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</si>
  <si>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</si>
  <si>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</si>
  <si>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</si>
  <si>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</si>
  <si>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</si>
  <si>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</si>
  <si>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</si>
  <si>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</si>
  <si>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</si>
  <si>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</si>
  <si>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</si>
  <si>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</si>
  <si>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</si>
  <si>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</si>
  <si>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</si>
  <si>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</si>
  <si>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</si>
  <si>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</si>
  <si>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</si>
  <si>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</si>
  <si>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</si>
  <si>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</si>
  <si>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</si>
  <si>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</si>
  <si>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</si>
  <si>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</si>
  <si>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</si>
  <si>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</si>
  <si>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</si>
  <si>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</si>
  <si>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</si>
  <si>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</si>
  <si>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</si>
  <si>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</si>
  <si>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</si>
  <si>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</si>
  <si>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</si>
  <si>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</si>
  <si>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</si>
  <si>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</si>
  <si>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</si>
  <si>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</si>
  <si>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</si>
  <si>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</si>
  <si>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</si>
  <si>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</si>
  <si>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</si>
  <si>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</si>
  <si>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</si>
  <si>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</si>
  <si>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</si>
  <si>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</si>
  <si>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</si>
  <si>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</si>
  <si>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</si>
  <si>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</si>
  <si>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</si>
  <si>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</si>
  <si>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</si>
  <si>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</si>
  <si>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</si>
  <si>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</si>
  <si>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</si>
  <si>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</si>
  <si>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</si>
  <si>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</si>
  <si>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</si>
  <si>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</si>
  <si>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</si>
  <si>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</si>
  <si>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</si>
  <si>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</si>
  <si>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</si>
  <si>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</si>
  <si>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</si>
  <si>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</si>
  <si>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</si>
  <si>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</si>
  <si>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</si>
  <si>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</si>
  <si>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</si>
  <si>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</si>
  <si>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</si>
  <si>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</si>
  <si>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</si>
  <si>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</si>
  <si>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</si>
  <si>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</si>
  <si>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</si>
  <si>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</si>
  <si>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</si>
  <si>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</si>
  <si>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</si>
  <si>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</si>
  <si>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</si>
  <si>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</si>
  <si>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</si>
  <si>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</si>
  <si>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</si>
  <si>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</si>
  <si>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</si>
  <si>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</si>
  <si>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</si>
  <si>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</si>
  <si>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</si>
  <si>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</si>
  <si>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</si>
  <si>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</si>
  <si>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</si>
  <si>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</si>
  <si>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</si>
  <si>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</si>
  <si>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</si>
  <si>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</si>
  <si>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</si>
  <si>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</si>
  <si>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</si>
  <si>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</si>
  <si>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</si>
  <si>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</si>
  <si>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</si>
  <si>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</si>
  <si>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</si>
  <si>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</si>
  <si>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</si>
  <si>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</si>
  <si>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</si>
  <si>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</si>
  <si>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</si>
  <si>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</si>
  <si>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</si>
  <si>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</si>
  <si>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</si>
  <si>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</si>
  <si>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</si>
  <si>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</si>
  <si>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</si>
  <si>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</si>
  <si>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</si>
  <si>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</si>
  <si>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</si>
  <si>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</si>
  <si>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</si>
  <si>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</si>
  <si>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</si>
  <si>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</si>
  <si>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</si>
  <si>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</si>
  <si>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</si>
  <si>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</si>
  <si>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</si>
  <si>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</si>
  <si>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</si>
  <si>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</si>
  <si>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</si>
  <si>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</si>
  <si>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INDEPORTES  - CAUCA</t>
  </si>
  <si>
    <t xml:space="preserve">Seguimiento periodico al plan anual de auditorias </t>
  </si>
  <si>
    <t>OFICINA DE CONTROL INTERNO</t>
  </si>
  <si>
    <t>CONTROL INTERNO</t>
  </si>
  <si>
    <t>Medir y evaluar la eficiencia, eficacia y efectividad de los demás controles de forma independiente con el fin de proponer a la alta dirección las recomendaciones para la mejora continua de los procesos administrativos y suscriban planes de mejoramiento que incluyan los correctivos necesarios para el cumplimiento de las metas y objetivos previstos.</t>
  </si>
  <si>
    <t>1. Baja cobertura de la evaluación.
2. Desvío de políticas, objetivos y metas establecidos por la Entidad.
3. Desviación de los controles de los procesos evaluados.
4. Debilitamiento del Sistema de Control Interno.</t>
  </si>
  <si>
    <t>1. Insuficiente divulgación del concepto de autocontrol.</t>
  </si>
  <si>
    <t>2. Insuficiencia en la implementación y divulgación del nuevo Modelo Estándar de Control Interno - Séptima Dimensión del MIPG y las responsabilidades asociadas a las líneas de defensa.</t>
  </si>
  <si>
    <t>3. Inadecuada coordinación con el Representante de la Dirección para el Sistema de Control Interno.</t>
  </si>
  <si>
    <t>4. Insuficiente conocimiento del proceso Evaluación y Control por parte del equipo directivo.</t>
  </si>
  <si>
    <t>No contar con un adecuado compromiso por parte del equipo directivo para desarrollar el proceso de Evaluación y Control</t>
  </si>
  <si>
    <t>. Aplicación del procedimiento establecido, de respuesta informe auditoria y gestión plan mejoramiento con organismos control" liderado integralmente por la Oficina de Control Interno.
. Sensibilización del Procedimiento, dirigidos a los Directivos y personal de las Dependencias del Instituto responsables de gestionar planes de mejoramiento.</t>
  </si>
  <si>
    <t xml:space="preserve">Seguimientos y acompañamientos periódicos a planes de mejoramiento desde el aplicativo "CHIE planes de mejoramiento  institucional". 2. Comunicaciones oficiales por parte de la alta dirección hacia las dependencias del IDU en las imparte lineamientos y deberes de las áreas y/o procesos en relación con el cumplimiento de los planes de mejoramiento. No procede necesariamente una periodicidad definida. 3. Seguimiento a las comunicaciones externas relacionadas con la solicitud o seguimiento de  los planes de mejoramiento desde ORFEO solicitados por entes de control, cuando sean solicitadas. </t>
  </si>
  <si>
    <t>Sensibilización a los diferentes procesos en lo concerniente a la formulación y seguimiento a los planes de mejoramiento.</t>
  </si>
  <si>
    <t>Aplicación de las políticas de operación contenidas en el procedimiento de  respuesta informe auditoria y gestión plan mejoramiento organismos control.</t>
  </si>
  <si>
    <t xml:space="preserve">CONTROL INTERNO - PROCESO DE EVALUACIÓN Y CONTROL - </t>
  </si>
  <si>
    <t xml:space="preserve">CONTROL INTERNO - PROCESO DE PLANES DE MEJORAMIENTO </t>
  </si>
  <si>
    <t>1. Inicio de procesos sancionatorios por parte del Ente de control. 2. Inicio de procesos disciplinarios por parte del ente competente. 3. Desmejora en la calificación del Sistema de Control Interno. 4. Bajos niveles de la Gestión Institucional</t>
  </si>
  <si>
    <t>Desconocimiento del procedimiento del plan de mejoramiento por parte de los responsables</t>
  </si>
  <si>
    <t>Falta de compromiso de responsables involucrados en el tema</t>
  </si>
  <si>
    <t>Defciencia de personal de planta y constante rotación de personal por contrato de apoyo en la gestión de planes de mejoramiento en los diferentes procesos y/o dependencias</t>
  </si>
  <si>
    <t>Dificultades en la consecución de información requerida para la formulación del plan de mejoramiento</t>
  </si>
  <si>
    <t xml:space="preserve">No contar con el plan de mejoramiento institucional consolidado dentro de los plazos establecidos por el ente de control. </t>
  </si>
  <si>
    <t>CONTROL INTERNO - RIESGOS DE CORRUPCIÓN</t>
  </si>
  <si>
    <t>1. Direccionamiento en la toma de decisiones favoreciendo a partes interesadas.
2. Planes de mejoramiento inocuos.
3. Incumplimiento  de la  Ley 87 de 1993 (objetivos y características del sistema de control Interno).</t>
  </si>
  <si>
    <t>1. Presión por parte del nivel directivo
2. Tráfico de influencias
3. Interpretaciones subjetivas dentro de los informes de auditoría y/o evaluación en provecho propio o de un tercero
4. Carencia de valores y/o  falta de aplicación del código de ética por parte de los auditores.</t>
  </si>
  <si>
    <t>Informes  de Ley e informes de evaluación ajustados a intereses personales y/o de un tercero</t>
  </si>
  <si>
    <t>1. Acta de apertura de auditoria por la OCI.-2. Revisar  los informes de Ley y los de evaluación, por el Jefe de la OCI antes de ser oficializados y/o antes del envío como Informe Preliminar a la dependencia auditada. 4. Suscribir Informe Preliminar y Final  de auditoría por parte de todo el equipo auditor, a través de correo electrónico, por parte del Jefe OCI al responsable del proceso/objeto auditado, para conocimiento y emisión de observaciones si procede. 3. informe preliminar 4. informe final de la auditoria 5. Reportar a los Organismos de Control, los posibles actos de corrupción que haya encontrado en el ejercicio de sus funciones por parte del Jefe de la Oficina de Control Interno.</t>
  </si>
  <si>
    <t xml:space="preserve">1 Materialización de riesgos identificados en el proceso u objeto de auditoría. 2 Apertura de investigaciones penales o disciplinarias o administrativas. .3. Detrimento de la imagen institucional. </t>
  </si>
  <si>
    <t>1. Tráfico de influencias. 2. Relaciones familiares y/o de amistad entre el auditor y auditado. 3. Amenazas. 4. Carencia de valores y/o  falta de aplicación del código de ética por parte de los auditores.</t>
  </si>
  <si>
    <t>Hacer omisión de la información de reportar las presuntas irregualridades encontradas en los procesos de auditoria y/o evalución ante las autoridades o instancias respectivas.</t>
  </si>
  <si>
    <t>1.  Acta de apertura de auditoria por la OCI
2. Revisar  los informes de  auditorías internas, por parte del Jefe de la OCI antes de ser oficializados y/o antes del envío como Informe Preliminar a la dependencia auditada.
3. Presentar el Informe Preliminar de auditoría en reunión en la que interviene el Jefe OCI, el líder o delegados del proceso/objeto auditado y el equipo auditor.
4. Suscribir Informe Final por parte de todo el equipo auditor.</t>
  </si>
  <si>
    <t>Leve</t>
  </si>
  <si>
    <t xml:space="preserve">Seguimientos y acompañamientos periódicos a planes de mejoramiento  2. Comunicaciones oficiales por parte de la alta dirección hacia las dependencias  en relación con el cumplimiento de los planes de mejoramiento. No procede necesariamente una periodicidad definida. </t>
  </si>
  <si>
    <t>Aplicación de las políticas de operación contenidas en el procedimiento.</t>
  </si>
  <si>
    <t xml:space="preserve">Oficina de Control Interno </t>
  </si>
  <si>
    <t xml:space="preserve">Las comunicaciones e informes producidas por la oficina de control interno, serán revisadas previamente por el jefe de CI  </t>
  </si>
  <si>
    <t>Oficina de Control Interno</t>
  </si>
  <si>
    <t>se realiza de manera permanente</t>
  </si>
  <si>
    <t>informes pormenorizados del sistema de control interno semestral</t>
  </si>
  <si>
    <t xml:space="preserve">se realiza semestral </t>
  </si>
  <si>
    <t>Elaboró</t>
  </si>
  <si>
    <t xml:space="preserve">Cargo </t>
  </si>
  <si>
    <t>MAPA DE RIESGOS VIGENCIA 2023</t>
  </si>
  <si>
    <t>GIOVANY ALEJANDRO BELTRAN DIAZ</t>
  </si>
  <si>
    <t>Jefe Oficina de Control Interno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</si>
</sst>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8"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12"/>
      <color theme="1"/>
      <name val="Arial Narrow"/>
      <family val="2"/>
    </font>
    <font>
      <sz val="12"/>
      <name val="Arial Narrow"/>
      <family val="2"/>
    </font>
  </fonts>
  <fills count="19">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8" tint="0.39997558519241921"/>
        <bgColor indexed="64"/>
      </patternFill>
    </fill>
  </fills>
  <borders count="74">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right/>
      <top style="dashed">
        <color theme="9" tint="-0.24994659260841701"/>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dashed">
        <color theme="9" tint="-0.24994659260841701"/>
      </top>
      <bottom/>
      <diagonal/>
    </border>
    <border>
      <left/>
      <right style="thin">
        <color indexed="64"/>
      </right>
      <top style="dashed">
        <color theme="9" tint="-0.24994659260841701"/>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xf numFmtId="9" fontId="12" fillId="0" borderId="0" applyFont="0" applyFill="0" applyBorder="0" applyAlignment="0" applyProtection="0"/>
    <xf numFmtId="0" fontId="45" fillId="0" borderId="0"/>
    <xf numFmtId="0" fontId="46" fillId="0" borderId="0"/>
    <xf numFmtId="0" fontId="4" fillId="0" borderId="0"/>
  </cellStyleXfs>
  <cellXfs count="409">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6" xfId="0" applyFont="1" applyFill="1" applyBorder="1" applyAlignment="1">
      <alignment horizontal="center" vertical="center" wrapText="1" readingOrder="1"/>
    </xf>
    <xf numFmtId="0" fontId="8" fillId="0" borderId="6" xfId="0" applyFont="1" applyBorder="1" applyAlignment="1">
      <alignment horizontal="justify" vertical="center" wrapText="1" readingOrder="1"/>
    </xf>
    <xf numFmtId="9" fontId="8" fillId="0" borderId="6"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6" fillId="0" borderId="0" xfId="0" applyFont="1" applyFill="1" applyAlignment="1">
      <alignment vertical="center"/>
    </xf>
    <xf numFmtId="0" fontId="27" fillId="0" borderId="0" xfId="0" applyFont="1" applyFill="1"/>
    <xf numFmtId="0" fontId="25" fillId="0" borderId="0" xfId="0" applyFont="1"/>
    <xf numFmtId="0" fontId="0" fillId="0" borderId="0" xfId="0" pivotButton="1"/>
    <xf numFmtId="0" fontId="10" fillId="0" borderId="0" xfId="0" applyFont="1" applyBorder="1" applyAlignment="1">
      <alignment horizontal="justify" vertical="center" wrapText="1" readingOrder="1"/>
    </xf>
    <xf numFmtId="0" fontId="28" fillId="0" borderId="0" xfId="0" applyFont="1"/>
    <xf numFmtId="0" fontId="30" fillId="6" borderId="0" xfId="0" applyFont="1" applyFill="1" applyAlignment="1">
      <alignment horizontal="center" vertical="center" wrapText="1" readingOrder="1"/>
    </xf>
    <xf numFmtId="0" fontId="31" fillId="0" borderId="6" xfId="0" applyFont="1" applyBorder="1" applyAlignment="1">
      <alignment horizontal="justify" vertical="center" wrapText="1" readingOrder="1"/>
    </xf>
    <xf numFmtId="0" fontId="31" fillId="0" borderId="1" xfId="0" applyFont="1" applyBorder="1" applyAlignment="1">
      <alignment horizontal="justify" vertical="center" wrapText="1" readingOrder="1"/>
    </xf>
    <xf numFmtId="0" fontId="31" fillId="5" borderId="6" xfId="0" applyFont="1" applyFill="1" applyBorder="1" applyAlignment="1">
      <alignment horizontal="center" vertical="center" wrapText="1" readingOrder="1"/>
    </xf>
    <xf numFmtId="0" fontId="31" fillId="7" borderId="1" xfId="0" applyFont="1" applyFill="1" applyBorder="1" applyAlignment="1">
      <alignment horizontal="center" vertical="center" wrapText="1" readingOrder="1"/>
    </xf>
    <xf numFmtId="0" fontId="31" fillId="4" borderId="1" xfId="0" applyFont="1" applyFill="1" applyBorder="1" applyAlignment="1">
      <alignment horizontal="center" vertical="center" wrapText="1" readingOrder="1"/>
    </xf>
    <xf numFmtId="0" fontId="31" fillId="8" borderId="1" xfId="0" applyFont="1" applyFill="1" applyBorder="1" applyAlignment="1">
      <alignment horizontal="center" vertical="center" wrapText="1" readingOrder="1"/>
    </xf>
    <xf numFmtId="0" fontId="32" fillId="9" borderId="1" xfId="0" applyFont="1" applyFill="1" applyBorder="1" applyAlignment="1">
      <alignment horizontal="center" vertical="center" wrapText="1" readingOrder="1"/>
    </xf>
    <xf numFmtId="0" fontId="31" fillId="0" borderId="6" xfId="0" applyFont="1" applyBorder="1" applyAlignment="1">
      <alignment horizontal="center" vertical="center" wrapText="1" readingOrder="1"/>
    </xf>
    <xf numFmtId="0" fontId="31" fillId="0" borderId="1" xfId="0" applyFont="1" applyBorder="1" applyAlignment="1">
      <alignment horizontal="center" vertical="center" wrapText="1" readingOrder="1"/>
    </xf>
    <xf numFmtId="0" fontId="17" fillId="11" borderId="7" xfId="0" applyFont="1" applyFill="1" applyBorder="1" applyAlignment="1" applyProtection="1">
      <alignment horizontal="center" vertical="center" wrapText="1" readingOrder="1"/>
      <protection hidden="1"/>
    </xf>
    <xf numFmtId="0" fontId="17" fillId="11" borderId="14"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14"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11" xfId="0" applyFont="1" applyFill="1" applyBorder="1" applyAlignment="1" applyProtection="1">
      <alignment horizontal="center" vertical="center" wrapText="1" readingOrder="1"/>
      <protection hidden="1"/>
    </xf>
    <xf numFmtId="0" fontId="17" fillId="11" borderId="13" xfId="0" applyFont="1" applyFill="1" applyBorder="1" applyAlignment="1" applyProtection="1">
      <alignment horizontal="center" vertical="center" wrapText="1" readingOrder="1"/>
      <protection hidden="1"/>
    </xf>
    <xf numFmtId="0" fontId="17" fillId="11" borderId="12" xfId="0" applyFont="1" applyFill="1" applyBorder="1" applyAlignment="1" applyProtection="1">
      <alignment horizontal="center" vertical="center" wrapText="1" readingOrder="1"/>
      <protection hidden="1"/>
    </xf>
    <xf numFmtId="0" fontId="17" fillId="12" borderId="11" xfId="0" applyFont="1" applyFill="1" applyBorder="1" applyAlignment="1" applyProtection="1">
      <alignment horizontal="center" wrapText="1" readingOrder="1"/>
      <protection hidden="1"/>
    </xf>
    <xf numFmtId="0" fontId="17" fillId="12" borderId="13" xfId="0" applyFont="1" applyFill="1" applyBorder="1" applyAlignment="1" applyProtection="1">
      <alignment horizontal="center" wrapText="1" readingOrder="1"/>
      <protection hidden="1"/>
    </xf>
    <xf numFmtId="0" fontId="17" fillId="12" borderId="12"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14"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11" xfId="0" applyFont="1" applyFill="1" applyBorder="1" applyAlignment="1" applyProtection="1">
      <alignment horizontal="center" wrapText="1" readingOrder="1"/>
      <protection hidden="1"/>
    </xf>
    <xf numFmtId="0" fontId="17" fillId="13" borderId="13" xfId="0" applyFont="1" applyFill="1" applyBorder="1" applyAlignment="1" applyProtection="1">
      <alignment horizontal="center" wrapText="1" readingOrder="1"/>
      <protection hidden="1"/>
    </xf>
    <xf numFmtId="0" fontId="17" fillId="13" borderId="12"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14"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11" xfId="0" applyFont="1" applyFill="1" applyBorder="1" applyAlignment="1" applyProtection="1">
      <alignment horizontal="center" wrapText="1" readingOrder="1"/>
      <protection hidden="1"/>
    </xf>
    <xf numFmtId="0" fontId="17" fillId="5" borderId="13" xfId="0" applyFont="1" applyFill="1" applyBorder="1" applyAlignment="1" applyProtection="1">
      <alignment horizontal="center" wrapText="1" readingOrder="1"/>
      <protection hidden="1"/>
    </xf>
    <xf numFmtId="0" fontId="17" fillId="5" borderId="12"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0" fillId="3" borderId="0" xfId="0" applyFill="1"/>
    <xf numFmtId="0" fontId="47" fillId="3" borderId="42" xfId="2" applyFont="1" applyFill="1" applyBorder="1" applyProtection="1"/>
    <xf numFmtId="0" fontId="47" fillId="3" borderId="43" xfId="2" applyFont="1" applyFill="1" applyBorder="1" applyProtection="1"/>
    <xf numFmtId="0" fontId="47" fillId="3" borderId="44" xfId="2" applyFont="1" applyFill="1" applyBorder="1" applyProtection="1"/>
    <xf numFmtId="0" fontId="14" fillId="3" borderId="0" xfId="0" applyFont="1" applyFill="1" applyAlignment="1">
      <alignment vertical="center"/>
    </xf>
    <xf numFmtId="0" fontId="4" fillId="3" borderId="0" xfId="0" applyFont="1" applyFill="1"/>
    <xf numFmtId="0" fontId="34" fillId="3" borderId="0" xfId="0" applyFont="1" applyFill="1"/>
    <xf numFmtId="0" fontId="35" fillId="3" borderId="25" xfId="0" applyFont="1" applyFill="1" applyBorder="1" applyAlignment="1">
      <alignment horizontal="center" vertical="center" wrapText="1" readingOrder="1"/>
    </xf>
    <xf numFmtId="0" fontId="36" fillId="3" borderId="25" xfId="0" applyFont="1" applyFill="1" applyBorder="1" applyAlignment="1">
      <alignment horizontal="justify" vertical="center" wrapText="1" readingOrder="1"/>
    </xf>
    <xf numFmtId="9" fontId="35" fillId="3" borderId="34" xfId="0" applyNumberFormat="1" applyFont="1" applyFill="1" applyBorder="1" applyAlignment="1">
      <alignment horizontal="center" vertical="center" wrapText="1" readingOrder="1"/>
    </xf>
    <xf numFmtId="0" fontId="35" fillId="3" borderId="24" xfId="0" applyFont="1" applyFill="1" applyBorder="1" applyAlignment="1">
      <alignment horizontal="center" vertical="center" wrapText="1" readingOrder="1"/>
    </xf>
    <xf numFmtId="0" fontId="36" fillId="3" borderId="24" xfId="0" applyFont="1" applyFill="1" applyBorder="1" applyAlignment="1">
      <alignment horizontal="justify" vertical="center" wrapText="1" readingOrder="1"/>
    </xf>
    <xf numFmtId="9" fontId="35" fillId="3" borderId="29" xfId="0" applyNumberFormat="1" applyFont="1" applyFill="1" applyBorder="1" applyAlignment="1">
      <alignment horizontal="center" vertical="center" wrapText="1" readingOrder="1"/>
    </xf>
    <xf numFmtId="0" fontId="36" fillId="3" borderId="29" xfId="0" applyFont="1" applyFill="1" applyBorder="1" applyAlignment="1">
      <alignment horizontal="center" vertical="center" wrapText="1" readingOrder="1"/>
    </xf>
    <xf numFmtId="0" fontId="35" fillId="3" borderId="31" xfId="0" applyFont="1" applyFill="1" applyBorder="1" applyAlignment="1">
      <alignment horizontal="center" vertical="center" wrapText="1" readingOrder="1"/>
    </xf>
    <xf numFmtId="0" fontId="36" fillId="3" borderId="31" xfId="0" applyFont="1" applyFill="1" applyBorder="1" applyAlignment="1">
      <alignment horizontal="justify" vertical="center" wrapText="1" readingOrder="1"/>
    </xf>
    <xf numFmtId="0" fontId="36" fillId="3" borderId="32" xfId="0" applyFont="1" applyFill="1" applyBorder="1" applyAlignment="1">
      <alignment horizontal="center" vertical="center" wrapText="1" readingOrder="1"/>
    </xf>
    <xf numFmtId="0" fontId="44" fillId="3" borderId="0" xfId="0" applyFont="1" applyFill="1"/>
    <xf numFmtId="0" fontId="35" fillId="15" borderId="36" xfId="0" applyFont="1" applyFill="1" applyBorder="1" applyAlignment="1">
      <alignment horizontal="center" vertical="center" wrapText="1" readingOrder="1"/>
    </xf>
    <xf numFmtId="0" fontId="35" fillId="15" borderId="37" xfId="0" applyFont="1" applyFill="1" applyBorder="1" applyAlignment="1">
      <alignment horizontal="center" vertical="center" wrapText="1" readingOrder="1"/>
    </xf>
    <xf numFmtId="0" fontId="11" fillId="3" borderId="0" xfId="0" applyFont="1" applyFill="1"/>
    <xf numFmtId="0" fontId="29"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7" fillId="3" borderId="9" xfId="2" applyFont="1" applyFill="1" applyBorder="1" applyProtection="1"/>
    <xf numFmtId="0" fontId="52" fillId="3" borderId="0" xfId="0" applyFont="1" applyFill="1" applyBorder="1" applyAlignment="1" applyProtection="1">
      <alignment horizontal="left" vertical="center" wrapText="1"/>
    </xf>
    <xf numFmtId="0" fontId="53" fillId="3" borderId="0" xfId="0" applyFont="1" applyFill="1" applyBorder="1" applyAlignment="1" applyProtection="1">
      <alignment horizontal="left" vertical="top" wrapText="1"/>
    </xf>
    <xf numFmtId="0" fontId="47" fillId="3" borderId="0" xfId="2" applyFont="1" applyFill="1" applyBorder="1" applyProtection="1"/>
    <xf numFmtId="0" fontId="47" fillId="3" borderId="10" xfId="2" applyFont="1" applyFill="1" applyBorder="1" applyProtection="1"/>
    <xf numFmtId="0" fontId="47" fillId="3" borderId="11" xfId="2" applyFont="1" applyFill="1" applyBorder="1" applyProtection="1"/>
    <xf numFmtId="0" fontId="47" fillId="3" borderId="13" xfId="2" applyFont="1" applyFill="1" applyBorder="1" applyProtection="1"/>
    <xf numFmtId="0" fontId="47" fillId="3" borderId="12" xfId="2" applyFont="1" applyFill="1" applyBorder="1" applyProtection="1"/>
    <xf numFmtId="0" fontId="51" fillId="3" borderId="0" xfId="2" applyFont="1" applyFill="1" applyBorder="1" applyAlignment="1" applyProtection="1">
      <alignment horizontal="left" vertical="center" wrapText="1"/>
    </xf>
    <xf numFmtId="0" fontId="47" fillId="3" borderId="0" xfId="2" applyFont="1" applyFill="1" applyBorder="1" applyAlignment="1" applyProtection="1">
      <alignment horizontal="left" vertical="center" wrapText="1"/>
    </xf>
    <xf numFmtId="0" fontId="47" fillId="3" borderId="0" xfId="2" quotePrefix="1" applyFont="1" applyFill="1" applyBorder="1" applyAlignment="1" applyProtection="1">
      <alignment horizontal="left" vertical="center" wrapText="1"/>
    </xf>
    <xf numFmtId="0" fontId="47" fillId="3" borderId="10" xfId="2" applyFont="1" applyFill="1" applyBorder="1" applyAlignment="1" applyProtection="1"/>
    <xf numFmtId="0" fontId="49" fillId="3" borderId="9" xfId="2" quotePrefix="1" applyFont="1" applyFill="1" applyBorder="1" applyAlignment="1" applyProtection="1">
      <alignment horizontal="left" vertical="top" wrapText="1"/>
    </xf>
    <xf numFmtId="0" fontId="50" fillId="3" borderId="0" xfId="2" quotePrefix="1" applyFont="1" applyFill="1" applyBorder="1" applyAlignment="1" applyProtection="1">
      <alignment horizontal="left" vertical="top" wrapText="1"/>
    </xf>
    <xf numFmtId="0" fontId="50" fillId="3" borderId="10" xfId="2" quotePrefix="1" applyFont="1" applyFill="1" applyBorder="1" applyAlignment="1" applyProtection="1">
      <alignment horizontal="left" vertical="top" wrapText="1"/>
    </xf>
    <xf numFmtId="0" fontId="33" fillId="3" borderId="0" xfId="0" applyFont="1" applyFill="1"/>
    <xf numFmtId="0" fontId="33" fillId="0" borderId="0" xfId="0" applyFont="1"/>
    <xf numFmtId="0" fontId="33" fillId="3" borderId="0" xfId="0" applyFont="1" applyFill="1" applyAlignment="1">
      <alignment horizontal="center" vertical="center"/>
    </xf>
    <xf numFmtId="0" fontId="33" fillId="3" borderId="0" xfId="0" applyFont="1" applyFill="1" applyAlignment="1">
      <alignment horizontal="left" vertical="center"/>
    </xf>
    <xf numFmtId="0" fontId="33" fillId="3" borderId="0" xfId="0" applyFont="1" applyFill="1" applyAlignment="1">
      <alignment horizontal="center"/>
    </xf>
    <xf numFmtId="0" fontId="56" fillId="3" borderId="0" xfId="0" applyFont="1" applyFill="1" applyAlignment="1">
      <alignment horizontal="center" vertical="center"/>
    </xf>
    <xf numFmtId="0" fontId="56" fillId="2" borderId="0" xfId="0" applyFont="1" applyFill="1" applyAlignment="1">
      <alignment horizontal="center" vertical="center"/>
    </xf>
    <xf numFmtId="0" fontId="33" fillId="3" borderId="0" xfId="0" applyFont="1" applyFill="1" applyAlignment="1">
      <alignment vertical="center"/>
    </xf>
    <xf numFmtId="0" fontId="33" fillId="0" borderId="0" xfId="0" applyFont="1" applyAlignment="1">
      <alignment vertical="center"/>
    </xf>
    <xf numFmtId="0" fontId="33" fillId="0" borderId="0" xfId="0" applyFont="1" applyAlignment="1">
      <alignment horizontal="center" vertical="center"/>
    </xf>
    <xf numFmtId="0" fontId="33" fillId="0" borderId="0" xfId="0" applyFont="1" applyAlignment="1">
      <alignment horizontal="center"/>
    </xf>
    <xf numFmtId="0" fontId="33" fillId="0" borderId="0" xfId="0" applyFont="1" applyAlignment="1">
      <alignment horizontal="center" vertical="center"/>
    </xf>
    <xf numFmtId="0" fontId="33" fillId="0" borderId="0" xfId="0" applyFont="1" applyBorder="1" applyAlignment="1" applyProtection="1">
      <alignment vertical="center" wrapText="1"/>
      <protection locked="0"/>
    </xf>
    <xf numFmtId="164" fontId="33" fillId="0" borderId="0" xfId="1" applyNumberFormat="1" applyFont="1" applyBorder="1" applyAlignment="1">
      <alignment vertical="center"/>
    </xf>
    <xf numFmtId="0" fontId="56" fillId="0" borderId="4" xfId="0" applyFont="1" applyFill="1" applyBorder="1" applyAlignment="1" applyProtection="1">
      <alignment horizontal="center" vertical="center" textRotation="90" wrapText="1"/>
      <protection hidden="1"/>
    </xf>
    <xf numFmtId="9" fontId="33" fillId="0" borderId="4" xfId="0" applyNumberFormat="1" applyFont="1" applyBorder="1" applyAlignment="1" applyProtection="1">
      <alignment horizontal="center" vertical="center"/>
      <protection hidden="1"/>
    </xf>
    <xf numFmtId="9" fontId="33" fillId="0" borderId="4" xfId="0" applyNumberFormat="1" applyFont="1" applyFill="1" applyBorder="1" applyAlignment="1" applyProtection="1">
      <alignment horizontal="center" vertical="center"/>
      <protection hidden="1"/>
    </xf>
    <xf numFmtId="0" fontId="56" fillId="0" borderId="4" xfId="0" applyFont="1" applyBorder="1" applyAlignment="1" applyProtection="1">
      <alignment horizontal="center" vertical="center" textRotation="90"/>
      <protection hidden="1"/>
    </xf>
    <xf numFmtId="0" fontId="33" fillId="0" borderId="4" xfId="0" applyFont="1" applyBorder="1" applyAlignment="1" applyProtection="1">
      <alignment horizontal="center" vertical="center" textRotation="90"/>
      <protection locked="0"/>
    </xf>
    <xf numFmtId="0" fontId="48" fillId="14" borderId="39" xfId="2" applyFont="1" applyFill="1" applyBorder="1" applyAlignment="1" applyProtection="1">
      <alignment horizontal="center" vertical="center" wrapText="1"/>
    </xf>
    <xf numFmtId="0" fontId="48" fillId="14" borderId="40" xfId="2" applyFont="1" applyFill="1" applyBorder="1" applyAlignment="1" applyProtection="1">
      <alignment horizontal="center" vertical="center" wrapText="1"/>
    </xf>
    <xf numFmtId="0" fontId="48" fillId="14" borderId="41" xfId="2" applyFont="1" applyFill="1" applyBorder="1" applyAlignment="1" applyProtection="1">
      <alignment horizontal="center" vertical="center" wrapText="1"/>
    </xf>
    <xf numFmtId="0" fontId="47" fillId="0" borderId="9" xfId="2" quotePrefix="1" applyFont="1" applyBorder="1" applyAlignment="1" applyProtection="1">
      <alignment horizontal="left" vertical="center" wrapText="1"/>
    </xf>
    <xf numFmtId="0" fontId="47" fillId="0" borderId="0" xfId="2" quotePrefix="1" applyFont="1" applyBorder="1" applyAlignment="1" applyProtection="1">
      <alignment horizontal="left" vertical="center" wrapText="1"/>
    </xf>
    <xf numFmtId="0" fontId="47" fillId="0" borderId="10" xfId="2" quotePrefix="1" applyFont="1" applyBorder="1" applyAlignment="1" applyProtection="1">
      <alignment horizontal="left" vertical="center" wrapText="1"/>
    </xf>
    <xf numFmtId="0" fontId="47" fillId="0" borderId="59" xfId="2" quotePrefix="1" applyFont="1" applyBorder="1" applyAlignment="1" applyProtection="1">
      <alignment horizontal="left" vertical="center" wrapText="1"/>
    </xf>
    <xf numFmtId="0" fontId="47" fillId="0" borderId="60" xfId="2" quotePrefix="1" applyFont="1" applyBorder="1" applyAlignment="1" applyProtection="1">
      <alignment horizontal="left" vertical="center" wrapText="1"/>
    </xf>
    <xf numFmtId="0" fontId="47" fillId="0" borderId="61" xfId="2" quotePrefix="1" applyFont="1" applyBorder="1" applyAlignment="1" applyProtection="1">
      <alignment horizontal="left" vertical="center" wrapText="1"/>
    </xf>
    <xf numFmtId="0" fontId="49" fillId="3" borderId="42" xfId="2" quotePrefix="1" applyFont="1" applyFill="1" applyBorder="1" applyAlignment="1" applyProtection="1">
      <alignment horizontal="left" vertical="top" wrapText="1"/>
    </xf>
    <xf numFmtId="0" fontId="50" fillId="3" borderId="43" xfId="2" quotePrefix="1" applyFont="1" applyFill="1" applyBorder="1" applyAlignment="1" applyProtection="1">
      <alignment horizontal="left" vertical="top" wrapText="1"/>
    </xf>
    <xf numFmtId="0" fontId="50" fillId="3" borderId="44" xfId="2" quotePrefix="1" applyFont="1" applyFill="1" applyBorder="1" applyAlignment="1" applyProtection="1">
      <alignment horizontal="left" vertical="top" wrapText="1"/>
    </xf>
    <xf numFmtId="0" fontId="47" fillId="0" borderId="9" xfId="2" quotePrefix="1" applyFont="1" applyBorder="1" applyAlignment="1" applyProtection="1">
      <alignment horizontal="left" vertical="top" wrapText="1"/>
    </xf>
    <xf numFmtId="0" fontId="47" fillId="0" borderId="0" xfId="2" quotePrefix="1" applyFont="1" applyBorder="1" applyAlignment="1" applyProtection="1">
      <alignment horizontal="left" vertical="top" wrapText="1"/>
    </xf>
    <xf numFmtId="0" fontId="47" fillId="0" borderId="10" xfId="2" quotePrefix="1" applyFont="1" applyBorder="1" applyAlignment="1" applyProtection="1">
      <alignment horizontal="left" vertical="top" wrapText="1"/>
    </xf>
    <xf numFmtId="0" fontId="52" fillId="14" borderId="45" xfId="3" applyFont="1" applyFill="1" applyBorder="1" applyAlignment="1" applyProtection="1">
      <alignment horizontal="center" vertical="center" wrapText="1"/>
    </xf>
    <xf numFmtId="0" fontId="52" fillId="14" borderId="46" xfId="3" applyFont="1" applyFill="1" applyBorder="1" applyAlignment="1" applyProtection="1">
      <alignment horizontal="center" vertical="center" wrapText="1"/>
    </xf>
    <xf numFmtId="0" fontId="52" fillId="14" borderId="47" xfId="2" applyFont="1" applyFill="1" applyBorder="1" applyAlignment="1" applyProtection="1">
      <alignment horizontal="center" vertical="center"/>
    </xf>
    <xf numFmtId="0" fontId="52" fillId="14" borderId="48" xfId="2" applyFont="1" applyFill="1" applyBorder="1" applyAlignment="1" applyProtection="1">
      <alignment horizontal="center" vertical="center"/>
    </xf>
    <xf numFmtId="0" fontId="1" fillId="3" borderId="59" xfId="2" quotePrefix="1" applyFont="1" applyFill="1" applyBorder="1" applyAlignment="1" applyProtection="1">
      <alignment horizontal="justify" vertical="center" wrapText="1"/>
    </xf>
    <xf numFmtId="0" fontId="1" fillId="3" borderId="60" xfId="2" quotePrefix="1" applyFont="1" applyFill="1" applyBorder="1" applyAlignment="1" applyProtection="1">
      <alignment horizontal="justify" vertical="center" wrapText="1"/>
    </xf>
    <xf numFmtId="0" fontId="1" fillId="3" borderId="61" xfId="2" quotePrefix="1" applyFont="1" applyFill="1" applyBorder="1" applyAlignment="1" applyProtection="1">
      <alignment horizontal="justify" vertical="center" wrapText="1"/>
    </xf>
    <xf numFmtId="0" fontId="52" fillId="3" borderId="49" xfId="3" applyFont="1" applyFill="1" applyBorder="1" applyAlignment="1" applyProtection="1">
      <alignment horizontal="left" vertical="top" wrapText="1" readingOrder="1"/>
    </xf>
    <xf numFmtId="0" fontId="52" fillId="3" borderId="50" xfId="3" applyFont="1" applyFill="1" applyBorder="1" applyAlignment="1" applyProtection="1">
      <alignment horizontal="left" vertical="top" wrapText="1" readingOrder="1"/>
    </xf>
    <xf numFmtId="0" fontId="53" fillId="3" borderId="51" xfId="2" applyFont="1" applyFill="1" applyBorder="1" applyAlignment="1" applyProtection="1">
      <alignment horizontal="justify" vertical="center" wrapText="1"/>
    </xf>
    <xf numFmtId="0" fontId="53" fillId="3" borderId="52" xfId="2" applyFont="1" applyFill="1" applyBorder="1" applyAlignment="1" applyProtection="1">
      <alignment horizontal="justify" vertical="center" wrapText="1"/>
    </xf>
    <xf numFmtId="0" fontId="52" fillId="3" borderId="53" xfId="0" applyFont="1" applyFill="1" applyBorder="1" applyAlignment="1" applyProtection="1">
      <alignment horizontal="left" vertical="center" wrapText="1"/>
    </xf>
    <xf numFmtId="0" fontId="52" fillId="3" borderId="54" xfId="0" applyFont="1" applyFill="1" applyBorder="1" applyAlignment="1" applyProtection="1">
      <alignment horizontal="left" vertical="center" wrapText="1"/>
    </xf>
    <xf numFmtId="0" fontId="53" fillId="3" borderId="55" xfId="2" applyFont="1" applyFill="1" applyBorder="1" applyAlignment="1" applyProtection="1">
      <alignment horizontal="justify" vertical="center" wrapText="1"/>
    </xf>
    <xf numFmtId="0" fontId="53" fillId="3" borderId="56" xfId="2" applyFont="1" applyFill="1" applyBorder="1" applyAlignment="1" applyProtection="1">
      <alignment horizontal="justify" vertical="center" wrapText="1"/>
    </xf>
    <xf numFmtId="0" fontId="47" fillId="3" borderId="9" xfId="2" applyFont="1" applyFill="1" applyBorder="1" applyAlignment="1" applyProtection="1">
      <alignment horizontal="left" vertical="top" wrapText="1"/>
    </xf>
    <xf numFmtId="0" fontId="47" fillId="3" borderId="0" xfId="2" applyFont="1" applyFill="1" applyBorder="1" applyAlignment="1" applyProtection="1">
      <alignment horizontal="left" vertical="top" wrapText="1"/>
    </xf>
    <xf numFmtId="0" fontId="47" fillId="3" borderId="10" xfId="2" applyFont="1" applyFill="1" applyBorder="1" applyAlignment="1" applyProtection="1">
      <alignment horizontal="left" vertical="top" wrapText="1"/>
    </xf>
    <xf numFmtId="0" fontId="52" fillId="3" borderId="62" xfId="0" applyFont="1" applyFill="1" applyBorder="1" applyAlignment="1" applyProtection="1">
      <alignment horizontal="left" vertical="center" wrapText="1"/>
    </xf>
    <xf numFmtId="0" fontId="52" fillId="3" borderId="63" xfId="0" applyFont="1" applyFill="1" applyBorder="1" applyAlignment="1" applyProtection="1">
      <alignment horizontal="left" vertical="center" wrapText="1"/>
    </xf>
    <xf numFmtId="0" fontId="52" fillId="3" borderId="64" xfId="0" applyFont="1" applyFill="1" applyBorder="1" applyAlignment="1" applyProtection="1">
      <alignment horizontal="left" vertical="center" wrapText="1"/>
    </xf>
    <xf numFmtId="0" fontId="52" fillId="3" borderId="65" xfId="0" applyFont="1" applyFill="1" applyBorder="1" applyAlignment="1" applyProtection="1">
      <alignment horizontal="left" vertical="center" wrapText="1"/>
    </xf>
    <xf numFmtId="0" fontId="53" fillId="3" borderId="57" xfId="0" applyFont="1" applyFill="1" applyBorder="1" applyAlignment="1" applyProtection="1">
      <alignment horizontal="justify" vertical="center" wrapText="1"/>
    </xf>
    <xf numFmtId="0" fontId="53" fillId="3" borderId="58" xfId="0" applyFont="1" applyFill="1" applyBorder="1" applyAlignment="1" applyProtection="1">
      <alignment horizontal="justify" vertical="center" wrapText="1"/>
    </xf>
    <xf numFmtId="14" fontId="33" fillId="0" borderId="0" xfId="0" applyNumberFormat="1" applyFont="1" applyAlignment="1">
      <alignment horizontal="center" vertical="center"/>
    </xf>
    <xf numFmtId="0" fontId="33" fillId="0" borderId="0" xfId="0" applyFont="1" applyAlignment="1">
      <alignment horizontal="center" vertical="center"/>
    </xf>
    <xf numFmtId="0" fontId="33" fillId="0" borderId="0" xfId="0" applyFont="1" applyAlignment="1">
      <alignment horizontal="center" vertical="center" wrapText="1"/>
    </xf>
    <xf numFmtId="0" fontId="24" fillId="2" borderId="0" xfId="0" applyFont="1" applyFill="1" applyBorder="1" applyAlignment="1">
      <alignment horizontal="center" vertical="center"/>
    </xf>
    <xf numFmtId="0" fontId="56" fillId="2" borderId="2" xfId="0" applyFont="1" applyFill="1" applyBorder="1" applyAlignment="1">
      <alignment horizontal="center" vertical="center" wrapText="1"/>
    </xf>
    <xf numFmtId="0" fontId="33" fillId="3" borderId="0" xfId="0" applyFont="1" applyFill="1" applyBorder="1" applyAlignment="1">
      <alignment horizontal="left" vertical="center"/>
    </xf>
    <xf numFmtId="0" fontId="24" fillId="2" borderId="23" xfId="0" applyFont="1" applyFill="1" applyBorder="1" applyAlignment="1">
      <alignment horizontal="center" vertical="center"/>
    </xf>
    <xf numFmtId="0" fontId="56" fillId="2" borderId="5" xfId="0" applyFont="1" applyFill="1" applyBorder="1" applyAlignment="1">
      <alignment horizontal="center" vertical="center"/>
    </xf>
    <xf numFmtId="0" fontId="56" fillId="2" borderId="3" xfId="0" applyFont="1" applyFill="1" applyBorder="1" applyAlignment="1">
      <alignment horizontal="center" vertical="center"/>
    </xf>
    <xf numFmtId="0" fontId="23" fillId="0" borderId="0" xfId="0" applyFont="1" applyAlignment="1">
      <alignment horizontal="center" vertical="center" wrapText="1"/>
    </xf>
    <xf numFmtId="0" fontId="18" fillId="5" borderId="9"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11" xfId="0" applyFont="1" applyFill="1" applyBorder="1" applyAlignment="1" applyProtection="1">
      <alignment horizontal="center" wrapText="1" readingOrder="1"/>
      <protection hidden="1"/>
    </xf>
    <xf numFmtId="0" fontId="18" fillId="5" borderId="13" xfId="0" applyFont="1" applyFill="1" applyBorder="1" applyAlignment="1" applyProtection="1">
      <alignment horizontal="center" wrapText="1" readingOrder="1"/>
      <protection hidden="1"/>
    </xf>
    <xf numFmtId="0" fontId="18" fillId="5" borderId="12"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14"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11" xfId="0" applyFont="1" applyFill="1" applyBorder="1" applyAlignment="1" applyProtection="1">
      <alignment horizontal="center" wrapText="1" readingOrder="1"/>
      <protection hidden="1"/>
    </xf>
    <xf numFmtId="0" fontId="18" fillId="13" borderId="13" xfId="0" applyFont="1" applyFill="1" applyBorder="1" applyAlignment="1" applyProtection="1">
      <alignment horizontal="center" wrapText="1" readingOrder="1"/>
      <protection hidden="1"/>
    </xf>
    <xf numFmtId="0" fontId="18" fillId="13" borderId="12"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11" xfId="0" applyFont="1" applyFill="1" applyBorder="1" applyAlignment="1" applyProtection="1">
      <alignment horizontal="center" wrapText="1" readingOrder="1"/>
      <protection hidden="1"/>
    </xf>
    <xf numFmtId="0" fontId="18" fillId="12" borderId="13" xfId="0" applyFont="1" applyFill="1" applyBorder="1" applyAlignment="1" applyProtection="1">
      <alignment horizontal="center" wrapText="1" readingOrder="1"/>
      <protection hidden="1"/>
    </xf>
    <xf numFmtId="0" fontId="18" fillId="12" borderId="12"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14"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0" xfId="0" applyFont="1" applyFill="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11" xfId="0" applyFont="1" applyFill="1" applyBorder="1" applyAlignment="1" applyProtection="1">
      <alignment horizontal="center" vertical="center" wrapText="1" readingOrder="1"/>
      <protection hidden="1"/>
    </xf>
    <xf numFmtId="0" fontId="18" fillId="11" borderId="13" xfId="0" applyFont="1" applyFill="1" applyBorder="1" applyAlignment="1" applyProtection="1">
      <alignment horizontal="center" vertical="center" wrapText="1" readingOrder="1"/>
      <protection hidden="1"/>
    </xf>
    <xf numFmtId="0" fontId="18" fillId="11" borderId="12"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14"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7" xfId="0" applyFont="1" applyBorder="1" applyAlignment="1">
      <alignment horizontal="center" vertical="center" wrapText="1"/>
    </xf>
    <xf numFmtId="0" fontId="15" fillId="0" borderId="14"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0" xfId="0" applyFont="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3" xfId="0" applyFont="1" applyBorder="1" applyAlignment="1">
      <alignment horizontal="center" vertical="center"/>
    </xf>
    <xf numFmtId="0" fontId="15" fillId="0" borderId="12" xfId="0" applyFont="1" applyBorder="1" applyAlignment="1">
      <alignment horizontal="center" vertical="center"/>
    </xf>
    <xf numFmtId="0" fontId="15" fillId="0" borderId="0" xfId="0" applyFont="1" applyBorder="1" applyAlignment="1">
      <alignment horizontal="center" vertical="center"/>
    </xf>
    <xf numFmtId="0" fontId="15" fillId="0" borderId="14" xfId="0" applyFont="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10" xfId="0" applyFont="1" applyFill="1" applyBorder="1" applyAlignment="1">
      <alignment horizontal="center" vertical="center" textRotation="90"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9" xfId="0" applyFont="1" applyFill="1" applyBorder="1" applyAlignment="1">
      <alignment horizontal="center" vertical="center" wrapText="1" readingOrder="1"/>
    </xf>
    <xf numFmtId="0" fontId="19" fillId="12" borderId="20" xfId="0" applyFont="1" applyFill="1" applyBorder="1" applyAlignment="1">
      <alignment horizontal="center" vertical="center" wrapText="1" readingOrder="1"/>
    </xf>
    <xf numFmtId="0" fontId="19" fillId="12" borderId="21" xfId="0" applyFont="1" applyFill="1" applyBorder="1" applyAlignment="1">
      <alignment horizontal="center" vertical="center" wrapText="1" readingOrder="1"/>
    </xf>
    <xf numFmtId="0" fontId="19" fillId="12" borderId="22"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9" xfId="0" applyFont="1" applyFill="1" applyBorder="1" applyAlignment="1">
      <alignment horizontal="center" vertical="center" wrapText="1" readingOrder="1"/>
    </xf>
    <xf numFmtId="0" fontId="19" fillId="11" borderId="20" xfId="0" applyFont="1" applyFill="1" applyBorder="1" applyAlignment="1">
      <alignment horizontal="center" vertical="center" wrapText="1" readingOrder="1"/>
    </xf>
    <xf numFmtId="0" fontId="19" fillId="11" borderId="21" xfId="0" applyFont="1" applyFill="1" applyBorder="1" applyAlignment="1">
      <alignment horizontal="center" vertical="center" wrapText="1" readingOrder="1"/>
    </xf>
    <xf numFmtId="0" fontId="19" fillId="11" borderId="22"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9" xfId="0" applyFont="1" applyFill="1" applyBorder="1" applyAlignment="1">
      <alignment horizontal="center" vertical="center" wrapText="1" readingOrder="1"/>
    </xf>
    <xf numFmtId="0" fontId="19" fillId="13" borderId="20" xfId="0" applyFont="1" applyFill="1" applyBorder="1" applyAlignment="1">
      <alignment horizontal="center" vertical="center" wrapText="1" readingOrder="1"/>
    </xf>
    <xf numFmtId="0" fontId="19" fillId="13" borderId="21" xfId="0" applyFont="1" applyFill="1" applyBorder="1" applyAlignment="1">
      <alignment horizontal="center" vertical="center" wrapText="1" readingOrder="1"/>
    </xf>
    <xf numFmtId="0" fontId="19" fillId="13" borderId="22"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9" xfId="0" applyFont="1" applyFill="1" applyBorder="1" applyAlignment="1">
      <alignment horizontal="center" vertical="center" wrapText="1" readingOrder="1"/>
    </xf>
    <xf numFmtId="0" fontId="19" fillId="5" borderId="20" xfId="0" applyFont="1" applyFill="1" applyBorder="1" applyAlignment="1">
      <alignment horizontal="center" vertical="center" wrapText="1" readingOrder="1"/>
    </xf>
    <xf numFmtId="0" fontId="19" fillId="5" borderId="21" xfId="0" applyFont="1" applyFill="1" applyBorder="1" applyAlignment="1">
      <alignment horizontal="center" vertical="center" wrapText="1" readingOrder="1"/>
    </xf>
    <xf numFmtId="0" fontId="19" fillId="5" borderId="22" xfId="0" applyFont="1" applyFill="1" applyBorder="1" applyAlignment="1">
      <alignment horizontal="center" vertical="center" wrapText="1" readingOrder="1"/>
    </xf>
    <xf numFmtId="0" fontId="41" fillId="0" borderId="7" xfId="0" applyFont="1" applyBorder="1" applyAlignment="1">
      <alignment horizontal="center" vertical="center" wrapText="1"/>
    </xf>
    <xf numFmtId="0" fontId="41" fillId="0" borderId="14" xfId="0" applyFont="1" applyBorder="1" applyAlignment="1">
      <alignment horizontal="center" vertical="center"/>
    </xf>
    <xf numFmtId="0" fontId="41" fillId="0" borderId="8" xfId="0" applyFont="1" applyBorder="1" applyAlignment="1">
      <alignment horizontal="center" vertical="center"/>
    </xf>
    <xf numFmtId="0" fontId="41" fillId="0" borderId="9" xfId="0" applyFont="1" applyBorder="1" applyAlignment="1">
      <alignment horizontal="center" vertical="center"/>
    </xf>
    <xf numFmtId="0" fontId="41" fillId="0" borderId="0" xfId="0" applyFont="1" applyAlignment="1">
      <alignment horizontal="center" vertical="center"/>
    </xf>
    <xf numFmtId="0" fontId="41" fillId="0" borderId="10" xfId="0" applyFont="1" applyBorder="1" applyAlignment="1">
      <alignment horizontal="center" vertical="center"/>
    </xf>
    <xf numFmtId="0" fontId="41" fillId="0" borderId="11" xfId="0" applyFont="1" applyBorder="1" applyAlignment="1">
      <alignment horizontal="center" vertical="center"/>
    </xf>
    <xf numFmtId="0" fontId="41" fillId="0" borderId="13" xfId="0" applyFont="1" applyBorder="1" applyAlignment="1">
      <alignment horizontal="center" vertical="center"/>
    </xf>
    <xf numFmtId="0" fontId="41" fillId="0" borderId="12" xfId="0" applyFont="1" applyBorder="1" applyAlignment="1">
      <alignment horizontal="center" vertical="center"/>
    </xf>
    <xf numFmtId="0" fontId="41" fillId="0" borderId="14" xfId="0" applyFont="1" applyBorder="1" applyAlignment="1">
      <alignment horizontal="center" vertical="center" wrapText="1"/>
    </xf>
    <xf numFmtId="0" fontId="40" fillId="11" borderId="15" xfId="0" applyFont="1" applyFill="1" applyBorder="1" applyAlignment="1">
      <alignment horizontal="center" vertical="center" wrapText="1" readingOrder="1"/>
    </xf>
    <xf numFmtId="0" fontId="40" fillId="11" borderId="16" xfId="0" applyFont="1" applyFill="1" applyBorder="1" applyAlignment="1">
      <alignment horizontal="center" vertical="center" wrapText="1" readingOrder="1"/>
    </xf>
    <xf numFmtId="0" fontId="40" fillId="11" borderId="17" xfId="0" applyFont="1" applyFill="1" applyBorder="1" applyAlignment="1">
      <alignment horizontal="center" vertical="center" wrapText="1" readingOrder="1"/>
    </xf>
    <xf numFmtId="0" fontId="40" fillId="11" borderId="18" xfId="0" applyFont="1" applyFill="1" applyBorder="1" applyAlignment="1">
      <alignment horizontal="center" vertical="center" wrapText="1" readingOrder="1"/>
    </xf>
    <xf numFmtId="0" fontId="40" fillId="11" borderId="0" xfId="0" applyFont="1" applyFill="1" applyBorder="1" applyAlignment="1">
      <alignment horizontal="center" vertical="center" wrapText="1" readingOrder="1"/>
    </xf>
    <xf numFmtId="0" fontId="40" fillId="11" borderId="19" xfId="0" applyFont="1" applyFill="1" applyBorder="1" applyAlignment="1">
      <alignment horizontal="center" vertical="center" wrapText="1" readingOrder="1"/>
    </xf>
    <xf numFmtId="0" fontId="40" fillId="11" borderId="20" xfId="0" applyFont="1" applyFill="1" applyBorder="1" applyAlignment="1">
      <alignment horizontal="center" vertical="center" wrapText="1" readingOrder="1"/>
    </xf>
    <xf numFmtId="0" fontId="40" fillId="11" borderId="21" xfId="0" applyFont="1" applyFill="1" applyBorder="1" applyAlignment="1">
      <alignment horizontal="center" vertical="center" wrapText="1" readingOrder="1"/>
    </xf>
    <xf numFmtId="0" fontId="40" fillId="11" borderId="22" xfId="0" applyFont="1" applyFill="1" applyBorder="1" applyAlignment="1">
      <alignment horizontal="center" vertical="center" wrapText="1" readingOrder="1"/>
    </xf>
    <xf numFmtId="0" fontId="41" fillId="0" borderId="9" xfId="0" applyFont="1" applyBorder="1" applyAlignment="1">
      <alignment horizontal="center" vertical="center" wrapText="1"/>
    </xf>
    <xf numFmtId="0" fontId="41" fillId="0" borderId="0" xfId="0" applyFont="1" applyBorder="1" applyAlignment="1">
      <alignment horizontal="center" vertical="center"/>
    </xf>
    <xf numFmtId="0" fontId="40" fillId="12" borderId="15" xfId="0" applyFont="1" applyFill="1" applyBorder="1" applyAlignment="1">
      <alignment horizontal="center" vertical="center" wrapText="1" readingOrder="1"/>
    </xf>
    <xf numFmtId="0" fontId="40" fillId="12" borderId="16" xfId="0" applyFont="1" applyFill="1" applyBorder="1" applyAlignment="1">
      <alignment horizontal="center" vertical="center" wrapText="1" readingOrder="1"/>
    </xf>
    <xf numFmtId="0" fontId="40" fillId="12" borderId="17" xfId="0" applyFont="1" applyFill="1" applyBorder="1" applyAlignment="1">
      <alignment horizontal="center" vertical="center" wrapText="1" readingOrder="1"/>
    </xf>
    <xf numFmtId="0" fontId="40" fillId="12" borderId="18" xfId="0" applyFont="1" applyFill="1" applyBorder="1" applyAlignment="1">
      <alignment horizontal="center" vertical="center" wrapText="1" readingOrder="1"/>
    </xf>
    <xf numFmtId="0" fontId="40" fillId="12" borderId="0" xfId="0" applyFont="1" applyFill="1" applyBorder="1" applyAlignment="1">
      <alignment horizontal="center" vertical="center" wrapText="1" readingOrder="1"/>
    </xf>
    <xf numFmtId="0" fontId="40" fillId="12" borderId="19" xfId="0" applyFont="1" applyFill="1" applyBorder="1" applyAlignment="1">
      <alignment horizontal="center" vertical="center" wrapText="1" readingOrder="1"/>
    </xf>
    <xf numFmtId="0" fontId="40" fillId="12" borderId="20" xfId="0" applyFont="1" applyFill="1" applyBorder="1" applyAlignment="1">
      <alignment horizontal="center" vertical="center" wrapText="1" readingOrder="1"/>
    </xf>
    <xf numFmtId="0" fontId="40" fillId="12" borderId="21" xfId="0" applyFont="1" applyFill="1" applyBorder="1" applyAlignment="1">
      <alignment horizontal="center" vertical="center" wrapText="1" readingOrder="1"/>
    </xf>
    <xf numFmtId="0" fontId="40" fillId="12" borderId="22" xfId="0" applyFont="1" applyFill="1" applyBorder="1" applyAlignment="1">
      <alignment horizontal="center" vertical="center" wrapText="1" readingOrder="1"/>
    </xf>
    <xf numFmtId="0" fontId="39" fillId="0" borderId="0" xfId="0" applyFont="1" applyAlignment="1">
      <alignment horizontal="center" vertical="center" wrapText="1"/>
    </xf>
    <xf numFmtId="0" fontId="20" fillId="0" borderId="0" xfId="0" applyFont="1" applyAlignment="1">
      <alignment horizontal="center" vertical="center" wrapText="1"/>
    </xf>
    <xf numFmtId="0" fontId="40" fillId="5" borderId="15" xfId="0" applyFont="1" applyFill="1" applyBorder="1" applyAlignment="1">
      <alignment horizontal="center" vertical="center" wrapText="1" readingOrder="1"/>
    </xf>
    <xf numFmtId="0" fontId="40" fillId="5" borderId="16" xfId="0" applyFont="1" applyFill="1" applyBorder="1" applyAlignment="1">
      <alignment horizontal="center" vertical="center" wrapText="1" readingOrder="1"/>
    </xf>
    <xf numFmtId="0" fontId="40" fillId="5" borderId="17" xfId="0" applyFont="1" applyFill="1" applyBorder="1" applyAlignment="1">
      <alignment horizontal="center" vertical="center" wrapText="1" readingOrder="1"/>
    </xf>
    <xf numFmtId="0" fontId="40" fillId="5" borderId="18" xfId="0" applyFont="1" applyFill="1" applyBorder="1" applyAlignment="1">
      <alignment horizontal="center" vertical="center" wrapText="1" readingOrder="1"/>
    </xf>
    <xf numFmtId="0" fontId="40" fillId="5" borderId="0" xfId="0" applyFont="1" applyFill="1" applyBorder="1" applyAlignment="1">
      <alignment horizontal="center" vertical="center" wrapText="1" readingOrder="1"/>
    </xf>
    <xf numFmtId="0" fontId="40" fillId="5" borderId="19" xfId="0" applyFont="1" applyFill="1" applyBorder="1" applyAlignment="1">
      <alignment horizontal="center" vertical="center" wrapText="1" readingOrder="1"/>
    </xf>
    <xf numFmtId="0" fontId="40" fillId="5" borderId="20" xfId="0" applyFont="1" applyFill="1" applyBorder="1" applyAlignment="1">
      <alignment horizontal="center" vertical="center" wrapText="1" readingOrder="1"/>
    </xf>
    <xf numFmtId="0" fontId="40" fillId="5" borderId="21" xfId="0" applyFont="1" applyFill="1" applyBorder="1" applyAlignment="1">
      <alignment horizontal="center" vertical="center" wrapText="1" readingOrder="1"/>
    </xf>
    <xf numFmtId="0" fontId="40" fillId="5" borderId="22" xfId="0" applyFont="1" applyFill="1" applyBorder="1" applyAlignment="1">
      <alignment horizontal="center" vertical="center" wrapText="1" readingOrder="1"/>
    </xf>
    <xf numFmtId="0" fontId="40" fillId="13" borderId="15" xfId="0" applyFont="1" applyFill="1" applyBorder="1" applyAlignment="1">
      <alignment horizontal="center" vertical="center" wrapText="1" readingOrder="1"/>
    </xf>
    <xf numFmtId="0" fontId="40" fillId="13" borderId="16" xfId="0" applyFont="1" applyFill="1" applyBorder="1" applyAlignment="1">
      <alignment horizontal="center" vertical="center" wrapText="1" readingOrder="1"/>
    </xf>
    <xf numFmtId="0" fontId="40" fillId="13" borderId="17" xfId="0" applyFont="1" applyFill="1" applyBorder="1" applyAlignment="1">
      <alignment horizontal="center" vertical="center" wrapText="1" readingOrder="1"/>
    </xf>
    <xf numFmtId="0" fontId="40" fillId="13" borderId="18" xfId="0" applyFont="1" applyFill="1" applyBorder="1" applyAlignment="1">
      <alignment horizontal="center" vertical="center" wrapText="1" readingOrder="1"/>
    </xf>
    <xf numFmtId="0" fontId="40" fillId="13" borderId="0" xfId="0" applyFont="1" applyFill="1" applyBorder="1" applyAlignment="1">
      <alignment horizontal="center" vertical="center" wrapText="1" readingOrder="1"/>
    </xf>
    <xf numFmtId="0" fontId="40" fillId="13" borderId="19" xfId="0" applyFont="1" applyFill="1" applyBorder="1" applyAlignment="1">
      <alignment horizontal="center" vertical="center" wrapText="1" readingOrder="1"/>
    </xf>
    <xf numFmtId="0" fontId="40" fillId="13" borderId="20" xfId="0" applyFont="1" applyFill="1" applyBorder="1" applyAlignment="1">
      <alignment horizontal="center" vertical="center" wrapText="1" readingOrder="1"/>
    </xf>
    <xf numFmtId="0" fontId="40" fillId="13" borderId="21" xfId="0" applyFont="1" applyFill="1" applyBorder="1" applyAlignment="1">
      <alignment horizontal="center" vertical="center" wrapText="1" readingOrder="1"/>
    </xf>
    <xf numFmtId="0" fontId="40" fillId="13" borderId="22" xfId="0" applyFont="1" applyFill="1" applyBorder="1" applyAlignment="1">
      <alignment horizontal="center" vertical="center" wrapText="1" readingOrder="1"/>
    </xf>
    <xf numFmtId="0" fontId="22" fillId="0" borderId="0" xfId="0" applyFont="1" applyAlignment="1">
      <alignment horizontal="center" vertical="center"/>
    </xf>
    <xf numFmtId="0" fontId="43" fillId="0" borderId="0" xfId="0" applyFont="1" applyAlignment="1">
      <alignment horizontal="center" vertical="center"/>
    </xf>
    <xf numFmtId="0" fontId="38" fillId="15" borderId="26" xfId="0" applyFont="1" applyFill="1" applyBorder="1" applyAlignment="1">
      <alignment horizontal="center" vertical="center" wrapText="1" readingOrder="1"/>
    </xf>
    <xf numFmtId="0" fontId="38" fillId="15" borderId="27" xfId="0" applyFont="1" applyFill="1" applyBorder="1" applyAlignment="1">
      <alignment horizontal="center" vertical="center" wrapText="1" readingOrder="1"/>
    </xf>
    <xf numFmtId="0" fontId="38" fillId="15" borderId="38" xfId="0" applyFont="1" applyFill="1" applyBorder="1" applyAlignment="1">
      <alignment horizontal="center" vertical="center" wrapText="1" readingOrder="1"/>
    </xf>
    <xf numFmtId="0" fontId="33" fillId="3" borderId="0" xfId="0" applyFont="1" applyFill="1" applyBorder="1" applyAlignment="1">
      <alignment horizontal="justify" vertical="center" wrapText="1"/>
    </xf>
    <xf numFmtId="0" fontId="35" fillId="15" borderId="35" xfId="0" applyFont="1" applyFill="1" applyBorder="1" applyAlignment="1">
      <alignment horizontal="center" vertical="center" wrapText="1" readingOrder="1"/>
    </xf>
    <xf numFmtId="0" fontId="35" fillId="15" borderId="36" xfId="0" applyFont="1" applyFill="1" applyBorder="1" applyAlignment="1">
      <alignment horizontal="center" vertical="center" wrapText="1" readingOrder="1"/>
    </xf>
    <xf numFmtId="0" fontId="35" fillId="3" borderId="33" xfId="0"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5" fillId="3" borderId="25" xfId="0" applyFont="1" applyFill="1" applyBorder="1" applyAlignment="1">
      <alignment horizontal="center" vertical="center" wrapText="1" readingOrder="1"/>
    </xf>
    <xf numFmtId="0" fontId="35" fillId="3" borderId="24" xfId="0" applyFont="1" applyFill="1" applyBorder="1" applyAlignment="1">
      <alignment horizontal="center" vertical="center" wrapText="1" readingOrder="1"/>
    </xf>
    <xf numFmtId="0" fontId="35" fillId="3" borderId="30" xfId="0" applyFont="1" applyFill="1" applyBorder="1" applyAlignment="1">
      <alignment horizontal="center" vertical="center" wrapText="1" readingOrder="1"/>
    </xf>
    <xf numFmtId="0" fontId="35" fillId="3" borderId="31" xfId="0" applyFont="1" applyFill="1" applyBorder="1" applyAlignment="1">
      <alignment horizontal="center" vertical="center" wrapText="1" readingOrder="1"/>
    </xf>
    <xf numFmtId="0" fontId="33" fillId="0" borderId="0" xfId="0" applyFont="1" applyAlignment="1">
      <alignment horizontal="left" vertical="center"/>
    </xf>
    <xf numFmtId="0" fontId="56" fillId="2" borderId="3" xfId="0" applyFont="1" applyFill="1" applyBorder="1" applyAlignment="1">
      <alignment horizontal="center" vertical="center" wrapText="1"/>
    </xf>
    <xf numFmtId="0" fontId="33" fillId="0" borderId="0" xfId="0" applyFont="1" applyBorder="1" applyAlignment="1">
      <alignment horizontal="center" vertical="center" wrapText="1"/>
    </xf>
    <xf numFmtId="0" fontId="56" fillId="0" borderId="4" xfId="0" applyFont="1" applyFill="1" applyBorder="1" applyAlignment="1" applyProtection="1">
      <alignment vertical="center" wrapText="1"/>
      <protection hidden="1"/>
    </xf>
    <xf numFmtId="9" fontId="33" fillId="0" borderId="4" xfId="0" applyNumberFormat="1" applyFont="1" applyBorder="1" applyAlignment="1" applyProtection="1">
      <alignment vertical="center" wrapText="1"/>
      <protection hidden="1"/>
    </xf>
    <xf numFmtId="9" fontId="33" fillId="0" borderId="0" xfId="0" applyNumberFormat="1" applyFont="1" applyBorder="1" applyAlignment="1" applyProtection="1">
      <alignment vertical="center" wrapText="1"/>
      <protection locked="0"/>
    </xf>
    <xf numFmtId="0" fontId="56" fillId="0" borderId="0" xfId="0" applyFont="1" applyFill="1" applyBorder="1" applyAlignment="1" applyProtection="1">
      <alignment vertical="center" wrapText="1"/>
      <protection hidden="1"/>
    </xf>
    <xf numFmtId="9" fontId="33" fillId="0" borderId="0" xfId="0" applyNumberFormat="1" applyFont="1" applyBorder="1" applyAlignment="1" applyProtection="1">
      <alignment vertical="center" wrapText="1"/>
      <protection hidden="1"/>
    </xf>
    <xf numFmtId="0" fontId="56" fillId="0" borderId="0" xfId="0" applyFont="1" applyBorder="1" applyAlignment="1" applyProtection="1">
      <alignment vertical="center"/>
      <protection hidden="1"/>
    </xf>
    <xf numFmtId="0" fontId="33" fillId="0" borderId="0" xfId="0" applyFont="1" applyBorder="1" applyAlignment="1" applyProtection="1">
      <alignment vertical="center"/>
      <protection hidden="1"/>
    </xf>
    <xf numFmtId="0" fontId="33" fillId="0" borderId="0" xfId="0" applyFont="1" applyBorder="1" applyAlignment="1" applyProtection="1">
      <alignment vertical="center" textRotation="90"/>
      <protection locked="0"/>
    </xf>
    <xf numFmtId="0" fontId="56" fillId="2" borderId="24" xfId="0" applyFont="1" applyFill="1" applyBorder="1" applyAlignment="1">
      <alignment horizontal="center" vertical="center"/>
    </xf>
    <xf numFmtId="0" fontId="56" fillId="2" borderId="24" xfId="0" applyFont="1" applyFill="1" applyBorder="1" applyAlignment="1">
      <alignment horizontal="center" vertical="center" textRotation="90"/>
    </xf>
    <xf numFmtId="0" fontId="56" fillId="2" borderId="24" xfId="0" applyFont="1" applyFill="1" applyBorder="1" applyAlignment="1">
      <alignment horizontal="center" vertical="center" wrapText="1"/>
    </xf>
    <xf numFmtId="0" fontId="56" fillId="2" borderId="24" xfId="0" applyFont="1" applyFill="1" applyBorder="1" applyAlignment="1">
      <alignment horizontal="center" vertical="center" textRotation="90" wrapText="1"/>
    </xf>
    <xf numFmtId="0" fontId="56" fillId="2" borderId="24" xfId="0" applyFont="1" applyFill="1" applyBorder="1" applyAlignment="1">
      <alignment horizontal="center" vertical="center" textRotation="90"/>
    </xf>
    <xf numFmtId="0" fontId="33" fillId="0" borderId="24" xfId="0" applyFont="1" applyBorder="1" applyAlignment="1">
      <alignment horizontal="center" vertical="center"/>
    </xf>
    <xf numFmtId="0" fontId="33" fillId="0" borderId="24" xfId="0" applyFont="1" applyBorder="1" applyAlignment="1" applyProtection="1">
      <alignment vertical="center" wrapText="1"/>
      <protection locked="0"/>
    </xf>
    <xf numFmtId="0" fontId="33" fillId="0" borderId="24" xfId="0" applyFont="1" applyBorder="1" applyAlignment="1" applyProtection="1">
      <alignment horizontal="center" vertical="top" wrapText="1"/>
      <protection locked="0"/>
    </xf>
    <xf numFmtId="0" fontId="57" fillId="0" borderId="24" xfId="0" applyFont="1" applyBorder="1" applyAlignment="1" applyProtection="1">
      <alignment horizontal="left" vertical="top" wrapText="1"/>
      <protection locked="0"/>
    </xf>
    <xf numFmtId="0" fontId="33" fillId="0" borderId="24" xfId="0" applyFont="1" applyBorder="1" applyAlignment="1" applyProtection="1">
      <alignment horizontal="center" vertical="center" wrapText="1"/>
      <protection locked="0"/>
    </xf>
    <xf numFmtId="0" fontId="56" fillId="0" borderId="24" xfId="0" applyFont="1" applyFill="1" applyBorder="1" applyAlignment="1" applyProtection="1">
      <alignment vertical="center" wrapText="1"/>
      <protection hidden="1"/>
    </xf>
    <xf numFmtId="9" fontId="33" fillId="0" borderId="24" xfId="0" applyNumberFormat="1" applyFont="1" applyBorder="1" applyAlignment="1" applyProtection="1">
      <alignment vertical="center" wrapText="1"/>
      <protection hidden="1"/>
    </xf>
    <xf numFmtId="9" fontId="33" fillId="0" borderId="24" xfId="0" applyNumberFormat="1" applyFont="1" applyBorder="1" applyAlignment="1" applyProtection="1">
      <alignment horizontal="left" vertical="center" wrapText="1"/>
      <protection locked="0"/>
    </xf>
    <xf numFmtId="0" fontId="56" fillId="0" borderId="24" xfId="0" applyFont="1" applyBorder="1" applyAlignment="1" applyProtection="1">
      <alignment vertical="center"/>
      <protection hidden="1"/>
    </xf>
    <xf numFmtId="0" fontId="33" fillId="0" borderId="24" xfId="0" applyFont="1" applyBorder="1" applyAlignment="1">
      <alignment vertical="center"/>
    </xf>
    <xf numFmtId="0" fontId="33" fillId="0" borderId="24" xfId="0" applyFont="1" applyBorder="1" applyAlignment="1" applyProtection="1">
      <alignment horizontal="center" vertical="center"/>
      <protection hidden="1"/>
    </xf>
    <xf numFmtId="0" fontId="33" fillId="0" borderId="24" xfId="0" applyFont="1" applyBorder="1" applyAlignment="1" applyProtection="1">
      <alignment horizontal="center" vertical="center" textRotation="90"/>
      <protection locked="0"/>
    </xf>
    <xf numFmtId="9" fontId="33" fillId="0" borderId="24" xfId="0" applyNumberFormat="1" applyFont="1" applyBorder="1" applyAlignment="1" applyProtection="1">
      <alignment horizontal="center" vertical="center"/>
      <protection hidden="1"/>
    </xf>
    <xf numFmtId="164" fontId="33" fillId="0" borderId="24" xfId="1" applyNumberFormat="1" applyFont="1" applyBorder="1" applyAlignment="1">
      <alignment horizontal="center" vertical="center"/>
    </xf>
    <xf numFmtId="0" fontId="56" fillId="0" borderId="24" xfId="0" applyFont="1" applyFill="1" applyBorder="1" applyAlignment="1" applyProtection="1">
      <alignment horizontal="center" vertical="center" textRotation="90" wrapText="1"/>
      <protection hidden="1"/>
    </xf>
    <xf numFmtId="9" fontId="33" fillId="0" borderId="24" xfId="0" applyNumberFormat="1" applyFont="1" applyFill="1" applyBorder="1" applyAlignment="1" applyProtection="1">
      <alignment horizontal="center" vertical="center"/>
      <protection hidden="1"/>
    </xf>
    <xf numFmtId="0" fontId="56" fillId="0" borderId="24" xfId="0" applyFont="1" applyBorder="1" applyAlignment="1" applyProtection="1">
      <alignment horizontal="center" vertical="center" textRotation="90"/>
      <protection hidden="1"/>
    </xf>
    <xf numFmtId="0" fontId="22" fillId="16" borderId="24" xfId="0" applyFont="1" applyFill="1" applyBorder="1" applyAlignment="1">
      <alignment horizontal="center" vertical="center"/>
    </xf>
    <xf numFmtId="0" fontId="33" fillId="0" borderId="24" xfId="0" applyFont="1" applyBorder="1" applyAlignment="1">
      <alignment horizontal="center" vertical="center"/>
    </xf>
    <xf numFmtId="0" fontId="33" fillId="0" borderId="24" xfId="0" applyFont="1" applyBorder="1" applyAlignment="1" applyProtection="1">
      <alignment horizontal="center" vertical="center" wrapText="1"/>
      <protection locked="0"/>
    </xf>
    <xf numFmtId="0" fontId="33" fillId="0" borderId="24" xfId="0" applyFont="1" applyBorder="1" applyAlignment="1">
      <alignment horizontal="center" vertical="center" wrapText="1"/>
    </xf>
    <xf numFmtId="0" fontId="33" fillId="0" borderId="24" xfId="0" applyFont="1" applyBorder="1" applyAlignment="1">
      <alignment horizontal="center" vertical="center" wrapText="1"/>
    </xf>
    <xf numFmtId="0" fontId="56" fillId="0" borderId="24" xfId="0" applyFont="1" applyFill="1" applyBorder="1" applyAlignment="1" applyProtection="1">
      <alignment horizontal="center" vertical="center" wrapText="1"/>
      <protection hidden="1"/>
    </xf>
    <xf numFmtId="9" fontId="33" fillId="0" borderId="24" xfId="0" applyNumberFormat="1" applyFont="1" applyBorder="1" applyAlignment="1" applyProtection="1">
      <alignment horizontal="center" vertical="center" wrapText="1"/>
      <protection hidden="1"/>
    </xf>
    <xf numFmtId="9" fontId="33" fillId="0" borderId="24" xfId="0" applyNumberFormat="1" applyFont="1" applyBorder="1" applyAlignment="1" applyProtection="1">
      <alignment horizontal="center" vertical="center" wrapText="1"/>
      <protection locked="0"/>
    </xf>
    <xf numFmtId="0" fontId="56" fillId="0" borderId="24" xfId="0" applyFont="1" applyBorder="1" applyAlignment="1" applyProtection="1">
      <alignment horizontal="center" vertical="center"/>
      <protection hidden="1"/>
    </xf>
    <xf numFmtId="0" fontId="33" fillId="0" borderId="24" xfId="0" applyFont="1" applyBorder="1" applyAlignment="1">
      <alignment vertical="center" wrapText="1"/>
    </xf>
    <xf numFmtId="0" fontId="33" fillId="0" borderId="24" xfId="0" applyFont="1" applyBorder="1" applyAlignment="1" applyProtection="1">
      <alignment horizontal="center" vertical="center"/>
      <protection hidden="1"/>
    </xf>
    <xf numFmtId="0" fontId="33" fillId="0" borderId="24" xfId="0" applyFont="1" applyBorder="1" applyAlignment="1" applyProtection="1">
      <alignment horizontal="center" vertical="center" textRotation="90"/>
      <protection locked="0"/>
    </xf>
    <xf numFmtId="9" fontId="33" fillId="0" borderId="24" xfId="0" applyNumberFormat="1" applyFont="1" applyBorder="1" applyAlignment="1">
      <alignment horizontal="center" vertical="center"/>
    </xf>
    <xf numFmtId="164" fontId="33" fillId="0" borderId="24" xfId="1" applyNumberFormat="1" applyFont="1" applyBorder="1" applyAlignment="1">
      <alignment horizontal="center" vertical="center"/>
    </xf>
    <xf numFmtId="0" fontId="56" fillId="0" borderId="24" xfId="0" applyFont="1" applyFill="1" applyBorder="1" applyAlignment="1" applyProtection="1">
      <alignment horizontal="center" vertical="center" textRotation="90" wrapText="1"/>
      <protection hidden="1"/>
    </xf>
    <xf numFmtId="9" fontId="33" fillId="0" borderId="24" xfId="0" applyNumberFormat="1" applyFont="1" applyBorder="1" applyAlignment="1" applyProtection="1">
      <alignment horizontal="center" vertical="center"/>
      <protection hidden="1"/>
    </xf>
    <xf numFmtId="9" fontId="33" fillId="0" borderId="24" xfId="0" applyNumberFormat="1" applyFont="1" applyFill="1" applyBorder="1" applyAlignment="1" applyProtection="1">
      <alignment horizontal="center" vertical="center"/>
      <protection hidden="1"/>
    </xf>
    <xf numFmtId="0" fontId="56" fillId="0" borderId="24" xfId="0" applyFont="1" applyBorder="1" applyAlignment="1" applyProtection="1">
      <alignment horizontal="center" vertical="center" textRotation="90"/>
      <protection hidden="1"/>
    </xf>
    <xf numFmtId="0" fontId="56" fillId="0" borderId="24" xfId="0" applyFont="1" applyFill="1" applyBorder="1" applyAlignment="1" applyProtection="1">
      <alignment horizontal="center" vertical="center" wrapText="1"/>
      <protection hidden="1"/>
    </xf>
    <xf numFmtId="9" fontId="33" fillId="0" borderId="24" xfId="0" applyNumberFormat="1" applyFont="1" applyBorder="1" applyAlignment="1" applyProtection="1">
      <alignment horizontal="center" vertical="center" wrapText="1"/>
      <protection hidden="1"/>
    </xf>
    <xf numFmtId="9" fontId="33" fillId="0" borderId="24" xfId="0" applyNumberFormat="1" applyFont="1" applyBorder="1" applyAlignment="1" applyProtection="1">
      <alignment horizontal="center" vertical="center" wrapText="1"/>
      <protection locked="0"/>
    </xf>
    <xf numFmtId="0" fontId="56" fillId="0" borderId="24" xfId="0" applyFont="1" applyBorder="1" applyAlignment="1" applyProtection="1">
      <alignment horizontal="center" vertical="center"/>
      <protection hidden="1"/>
    </xf>
    <xf numFmtId="0" fontId="22" fillId="17" borderId="24" xfId="0" applyFont="1" applyFill="1" applyBorder="1" applyAlignment="1">
      <alignment horizontal="center" vertical="center"/>
    </xf>
    <xf numFmtId="0" fontId="22" fillId="3" borderId="24" xfId="0" applyFont="1" applyFill="1" applyBorder="1" applyAlignment="1">
      <alignment horizontal="center" vertical="center"/>
    </xf>
    <xf numFmtId="0" fontId="33" fillId="0" borderId="24" xfId="0" applyFont="1" applyBorder="1" applyAlignment="1" applyProtection="1">
      <alignment vertical="center"/>
      <protection hidden="1"/>
    </xf>
    <xf numFmtId="0" fontId="33" fillId="0" borderId="24" xfId="0" applyFont="1" applyBorder="1" applyAlignment="1" applyProtection="1">
      <alignment vertical="center" textRotation="90"/>
      <protection locked="0"/>
    </xf>
    <xf numFmtId="9" fontId="33" fillId="0" borderId="24" xfId="0" applyNumberFormat="1" applyFont="1" applyBorder="1" applyAlignment="1">
      <alignment vertical="center"/>
    </xf>
    <xf numFmtId="164" fontId="33" fillId="0" borderId="24" xfId="1" applyNumberFormat="1" applyFont="1" applyBorder="1" applyAlignment="1">
      <alignment vertical="center"/>
    </xf>
    <xf numFmtId="0" fontId="22" fillId="18" borderId="24" xfId="0" applyFont="1" applyFill="1" applyBorder="1" applyAlignment="1">
      <alignment horizontal="center" vertical="center"/>
    </xf>
    <xf numFmtId="9" fontId="33" fillId="0" borderId="24" xfId="0" applyNumberFormat="1" applyFont="1" applyBorder="1" applyAlignment="1" applyProtection="1">
      <alignment vertical="center" wrapText="1"/>
      <protection locked="0"/>
    </xf>
    <xf numFmtId="0" fontId="56" fillId="2" borderId="24" xfId="0" applyFont="1" applyFill="1" applyBorder="1" applyAlignment="1">
      <alignment horizontal="left" vertical="center"/>
    </xf>
    <xf numFmtId="0" fontId="56" fillId="3" borderId="24" xfId="0" applyFont="1" applyFill="1" applyBorder="1" applyAlignment="1" applyProtection="1">
      <alignment horizontal="left" vertical="center"/>
      <protection locked="0"/>
    </xf>
    <xf numFmtId="0" fontId="33" fillId="3" borderId="24" xfId="0" applyFont="1" applyFill="1" applyBorder="1" applyAlignment="1" applyProtection="1">
      <alignment horizontal="left" vertical="center" wrapText="1"/>
      <protection locked="0"/>
    </xf>
    <xf numFmtId="0" fontId="33" fillId="0" borderId="66" xfId="0" applyFont="1" applyBorder="1" applyAlignment="1">
      <alignment horizontal="center" vertical="center"/>
    </xf>
    <xf numFmtId="0" fontId="33" fillId="0" borderId="43" xfId="0" applyFont="1" applyBorder="1" applyAlignment="1">
      <alignment horizontal="center" vertical="center"/>
    </xf>
    <xf numFmtId="0" fontId="33" fillId="0" borderId="43" xfId="0" applyFont="1" applyBorder="1"/>
    <xf numFmtId="0" fontId="33" fillId="0" borderId="43" xfId="0" applyFont="1" applyBorder="1" applyAlignment="1">
      <alignment horizontal="center"/>
    </xf>
    <xf numFmtId="0" fontId="33" fillId="0" borderId="43" xfId="0" applyFont="1" applyBorder="1" applyAlignment="1">
      <alignment vertical="center"/>
    </xf>
    <xf numFmtId="0" fontId="33" fillId="0" borderId="67" xfId="0" applyFont="1" applyBorder="1"/>
    <xf numFmtId="0" fontId="24" fillId="2" borderId="68" xfId="0" applyFont="1" applyFill="1" applyBorder="1" applyAlignment="1">
      <alignment horizontal="center" vertical="center"/>
    </xf>
    <xf numFmtId="0" fontId="24" fillId="2" borderId="69" xfId="0" applyFont="1" applyFill="1" applyBorder="1" applyAlignment="1">
      <alignment horizontal="center" vertical="center"/>
    </xf>
    <xf numFmtId="0" fontId="24" fillId="2" borderId="70" xfId="0" applyFont="1" applyFill="1" applyBorder="1" applyAlignment="1">
      <alignment horizontal="center" vertical="center"/>
    </xf>
    <xf numFmtId="0" fontId="24" fillId="2" borderId="71" xfId="0" applyFont="1" applyFill="1" applyBorder="1" applyAlignment="1">
      <alignment horizontal="center" vertical="center"/>
    </xf>
    <xf numFmtId="0" fontId="24" fillId="2" borderId="72" xfId="0" applyFont="1" applyFill="1" applyBorder="1" applyAlignment="1">
      <alignment horizontal="center" vertical="center"/>
    </xf>
    <xf numFmtId="0" fontId="24" fillId="2" borderId="60" xfId="0" applyFont="1" applyFill="1" applyBorder="1" applyAlignment="1">
      <alignment horizontal="center" vertical="center"/>
    </xf>
    <xf numFmtId="0" fontId="24" fillId="2" borderId="73" xfId="0" applyFont="1" applyFill="1" applyBorder="1" applyAlignment="1">
      <alignment horizontal="center" vertical="center"/>
    </xf>
  </cellXfs>
  <cellStyles count="5">
    <cellStyle name="Normal" xfId="0" builtinId="0"/>
    <cellStyle name="Normal - Style1 2" xfId="2"/>
    <cellStyle name="Normal 2" xfId="4"/>
    <cellStyle name="Normal 2 2" xfId="3"/>
    <cellStyle name="Porcentaje" xfId="1" builtinId="5"/>
  </cellStyles>
  <dxfs count="51">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microsoft.com/office/2017/06/relationships/rdRichValue" Target="richData/rdrichvalue.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microsoft.com/office/2017/06/relationships/rdRichValueTypes" Target="richData/rdRichValueTypes.xml"/><Relationship Id="rId2" Type="http://schemas.openxmlformats.org/officeDocument/2006/relationships/worksheet" Target="worksheets/sheet2.xml"/><Relationship Id="rId16" Type="http://schemas.microsoft.com/office/2017/06/relationships/rdRichValueStructure" Target="richData/rdrichvaluestructure.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2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richData/rdRichValueTypes.xml><?xml version="1.0" encoding="utf-8"?>
<rvTypesInfo xmlns="http://schemas.microsoft.com/office/spreadsheetml/2017/richdata2">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#NAME?</fb>
    <v>4</v>
    <v>1</v>
  </rv>
</rvData>
</file>

<file path=xl/richData/rdrichvaluestructure.xml><?xml version="1.0" encoding="utf-8"?>
<rvStructures xmlns="http://schemas.microsoft.com/office/spreadsheetml/2017/richdata" count="1">
  <s t="_error">
    <k n="errorType" t="i"/>
    <k n="subType" t="i"/>
  </s>
</rvStructures>
</file>

<file path=xl/tables/table1.xml><?xml version="1.0" encoding="utf-8"?>
<table xmlns="http://schemas.openxmlformats.org/spreadsheetml/2006/main" id="1" name="Tabla1" displayName="Tabla1" ref="B209:C219" totalsRowShown="0" headerRowDxfId="50" dataDxfId="49">
  <autoFilter ref="B209:C219"/>
  <tableColumns count="2">
    <tableColumn id="1" name="Criterios" dataDxfId="48"/>
    <tableColumn id="2" name="Subcriterios" dataDxfId="47"/>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31" zoomScale="110" zoomScaleNormal="110" workbookViewId="0">
      <selection activeCell="E34" sqref="E34:F34"/>
    </sheetView>
  </sheetViews>
  <sheetFormatPr baseColWidth="10" defaultColWidth="11.42578125" defaultRowHeight="15" x14ac:dyDescent="0.25"/>
  <cols>
    <col min="1" max="1" width="2.85546875" style="70" customWidth="1"/>
    <col min="2" max="3" width="24.7109375" style="70" customWidth="1"/>
    <col min="4" max="4" width="16" style="70" customWidth="1"/>
    <col min="5" max="5" width="24.7109375" style="70" customWidth="1"/>
    <col min="6" max="6" width="27.7109375" style="70" customWidth="1"/>
    <col min="7" max="8" width="24.7109375" style="70" customWidth="1"/>
    <col min="9" max="16384" width="11.42578125" style="70"/>
  </cols>
  <sheetData>
    <row r="1" spans="2:8" ht="15.75" thickBot="1" x14ac:dyDescent="0.3"/>
    <row r="2" spans="2:8" ht="18" x14ac:dyDescent="0.25">
      <c r="B2" s="130" t="s">
        <v>163</v>
      </c>
      <c r="C2" s="131"/>
      <c r="D2" s="131"/>
      <c r="E2" s="131"/>
      <c r="F2" s="131"/>
      <c r="G2" s="131"/>
      <c r="H2" s="132"/>
    </row>
    <row r="3" spans="2:8" x14ac:dyDescent="0.25">
      <c r="B3" s="71"/>
      <c r="C3" s="72"/>
      <c r="D3" s="72"/>
      <c r="E3" s="72"/>
      <c r="F3" s="72"/>
      <c r="G3" s="72"/>
      <c r="H3" s="73"/>
    </row>
    <row r="4" spans="2:8" ht="63" customHeight="1" x14ac:dyDescent="0.25">
      <c r="B4" s="133" t="s">
        <v>206</v>
      </c>
      <c r="C4" s="134"/>
      <c r="D4" s="134"/>
      <c r="E4" s="134"/>
      <c r="F4" s="134"/>
      <c r="G4" s="134"/>
      <c r="H4" s="135"/>
    </row>
    <row r="5" spans="2:8" ht="63" customHeight="1" x14ac:dyDescent="0.25">
      <c r="B5" s="136"/>
      <c r="C5" s="137"/>
      <c r="D5" s="137"/>
      <c r="E5" s="137"/>
      <c r="F5" s="137"/>
      <c r="G5" s="137"/>
      <c r="H5" s="138"/>
    </row>
    <row r="6" spans="2:8" ht="16.5" x14ac:dyDescent="0.25">
      <c r="B6" s="139" t="s">
        <v>161</v>
      </c>
      <c r="C6" s="140"/>
      <c r="D6" s="140"/>
      <c r="E6" s="140"/>
      <c r="F6" s="140"/>
      <c r="G6" s="140"/>
      <c r="H6" s="141"/>
    </row>
    <row r="7" spans="2:8" ht="95.25" customHeight="1" x14ac:dyDescent="0.25">
      <c r="B7" s="149" t="s">
        <v>166</v>
      </c>
      <c r="C7" s="150"/>
      <c r="D7" s="150"/>
      <c r="E7" s="150"/>
      <c r="F7" s="150"/>
      <c r="G7" s="150"/>
      <c r="H7" s="151"/>
    </row>
    <row r="8" spans="2:8" ht="16.5" x14ac:dyDescent="0.25">
      <c r="B8" s="108"/>
      <c r="C8" s="109"/>
      <c r="D8" s="109"/>
      <c r="E8" s="109"/>
      <c r="F8" s="109"/>
      <c r="G8" s="109"/>
      <c r="H8" s="110"/>
    </row>
    <row r="9" spans="2:8" ht="16.5" customHeight="1" x14ac:dyDescent="0.25">
      <c r="B9" s="142" t="s">
        <v>199</v>
      </c>
      <c r="C9" s="143"/>
      <c r="D9" s="143"/>
      <c r="E9" s="143"/>
      <c r="F9" s="143"/>
      <c r="G9" s="143"/>
      <c r="H9" s="144"/>
    </row>
    <row r="10" spans="2:8" ht="44.25" customHeight="1" x14ac:dyDescent="0.25">
      <c r="B10" s="142"/>
      <c r="C10" s="143"/>
      <c r="D10" s="143"/>
      <c r="E10" s="143"/>
      <c r="F10" s="143"/>
      <c r="G10" s="143"/>
      <c r="H10" s="144"/>
    </row>
    <row r="11" spans="2:8" ht="15.75" thickBot="1" x14ac:dyDescent="0.3">
      <c r="B11" s="96"/>
      <c r="C11" s="99"/>
      <c r="D11" s="104"/>
      <c r="E11" s="105"/>
      <c r="F11" s="105"/>
      <c r="G11" s="106"/>
      <c r="H11" s="107"/>
    </row>
    <row r="12" spans="2:8" ht="15.75" thickTop="1" x14ac:dyDescent="0.25">
      <c r="B12" s="96"/>
      <c r="C12" s="145" t="s">
        <v>162</v>
      </c>
      <c r="D12" s="146"/>
      <c r="E12" s="147" t="s">
        <v>200</v>
      </c>
      <c r="F12" s="148"/>
      <c r="G12" s="99"/>
      <c r="H12" s="100"/>
    </row>
    <row r="13" spans="2:8" ht="35.25" customHeight="1" x14ac:dyDescent="0.25">
      <c r="B13" s="96"/>
      <c r="C13" s="152" t="s">
        <v>193</v>
      </c>
      <c r="D13" s="153"/>
      <c r="E13" s="154" t="s">
        <v>198</v>
      </c>
      <c r="F13" s="155"/>
      <c r="G13" s="99"/>
      <c r="H13" s="100"/>
    </row>
    <row r="14" spans="2:8" ht="17.25" customHeight="1" x14ac:dyDescent="0.25">
      <c r="B14" s="96"/>
      <c r="C14" s="152" t="s">
        <v>194</v>
      </c>
      <c r="D14" s="153"/>
      <c r="E14" s="154" t="s">
        <v>196</v>
      </c>
      <c r="F14" s="155"/>
      <c r="G14" s="99"/>
      <c r="H14" s="100"/>
    </row>
    <row r="15" spans="2:8" ht="19.5" customHeight="1" x14ac:dyDescent="0.25">
      <c r="B15" s="96"/>
      <c r="C15" s="152" t="s">
        <v>195</v>
      </c>
      <c r="D15" s="153"/>
      <c r="E15" s="154" t="s">
        <v>197</v>
      </c>
      <c r="F15" s="155"/>
      <c r="G15" s="99"/>
      <c r="H15" s="100"/>
    </row>
    <row r="16" spans="2:8" ht="69.75" customHeight="1" x14ac:dyDescent="0.25">
      <c r="B16" s="96"/>
      <c r="C16" s="152" t="s">
        <v>164</v>
      </c>
      <c r="D16" s="153"/>
      <c r="E16" s="154" t="s">
        <v>165</v>
      </c>
      <c r="F16" s="155"/>
      <c r="G16" s="99"/>
      <c r="H16" s="100"/>
    </row>
    <row r="17" spans="2:8" ht="34.5" customHeight="1" x14ac:dyDescent="0.25">
      <c r="B17" s="96"/>
      <c r="C17" s="156" t="s">
        <v>2</v>
      </c>
      <c r="D17" s="157"/>
      <c r="E17" s="158" t="s">
        <v>207</v>
      </c>
      <c r="F17" s="159"/>
      <c r="G17" s="99"/>
      <c r="H17" s="100"/>
    </row>
    <row r="18" spans="2:8" ht="27.75" customHeight="1" x14ac:dyDescent="0.25">
      <c r="B18" s="96"/>
      <c r="C18" s="156" t="s">
        <v>3</v>
      </c>
      <c r="D18" s="157"/>
      <c r="E18" s="158" t="s">
        <v>208</v>
      </c>
      <c r="F18" s="159"/>
      <c r="G18" s="99"/>
      <c r="H18" s="100"/>
    </row>
    <row r="19" spans="2:8" ht="28.5" customHeight="1" x14ac:dyDescent="0.25">
      <c r="B19" s="96"/>
      <c r="C19" s="156" t="s">
        <v>42</v>
      </c>
      <c r="D19" s="157"/>
      <c r="E19" s="158" t="s">
        <v>209</v>
      </c>
      <c r="F19" s="159"/>
      <c r="G19" s="99"/>
      <c r="H19" s="100"/>
    </row>
    <row r="20" spans="2:8" ht="72.75" customHeight="1" x14ac:dyDescent="0.25">
      <c r="B20" s="96"/>
      <c r="C20" s="156" t="s">
        <v>1</v>
      </c>
      <c r="D20" s="157"/>
      <c r="E20" s="158" t="s">
        <v>210</v>
      </c>
      <c r="F20" s="159"/>
      <c r="G20" s="99"/>
      <c r="H20" s="100"/>
    </row>
    <row r="21" spans="2:8" ht="64.5" customHeight="1" x14ac:dyDescent="0.25">
      <c r="B21" s="96"/>
      <c r="C21" s="156" t="s">
        <v>50</v>
      </c>
      <c r="D21" s="157"/>
      <c r="E21" s="158" t="s">
        <v>168</v>
      </c>
      <c r="F21" s="159"/>
      <c r="G21" s="99"/>
      <c r="H21" s="100"/>
    </row>
    <row r="22" spans="2:8" ht="71.25" customHeight="1" x14ac:dyDescent="0.25">
      <c r="B22" s="96"/>
      <c r="C22" s="156" t="s">
        <v>167</v>
      </c>
      <c r="D22" s="157"/>
      <c r="E22" s="158" t="s">
        <v>169</v>
      </c>
      <c r="F22" s="159"/>
      <c r="G22" s="99"/>
      <c r="H22" s="100"/>
    </row>
    <row r="23" spans="2:8" ht="55.5" customHeight="1" x14ac:dyDescent="0.25">
      <c r="B23" s="96"/>
      <c r="C23" s="163" t="s">
        <v>170</v>
      </c>
      <c r="D23" s="164"/>
      <c r="E23" s="158" t="s">
        <v>171</v>
      </c>
      <c r="F23" s="159"/>
      <c r="G23" s="99"/>
      <c r="H23" s="100"/>
    </row>
    <row r="24" spans="2:8" ht="42" customHeight="1" x14ac:dyDescent="0.25">
      <c r="B24" s="96"/>
      <c r="C24" s="163" t="s">
        <v>48</v>
      </c>
      <c r="D24" s="164"/>
      <c r="E24" s="158" t="s">
        <v>172</v>
      </c>
      <c r="F24" s="159"/>
      <c r="G24" s="99"/>
      <c r="H24" s="100"/>
    </row>
    <row r="25" spans="2:8" ht="59.25" customHeight="1" x14ac:dyDescent="0.25">
      <c r="B25" s="96"/>
      <c r="C25" s="163" t="s">
        <v>160</v>
      </c>
      <c r="D25" s="164"/>
      <c r="E25" s="158" t="s">
        <v>173</v>
      </c>
      <c r="F25" s="159"/>
      <c r="G25" s="99"/>
      <c r="H25" s="100"/>
    </row>
    <row r="26" spans="2:8" ht="23.25" customHeight="1" x14ac:dyDescent="0.25">
      <c r="B26" s="96"/>
      <c r="C26" s="163" t="s">
        <v>12</v>
      </c>
      <c r="D26" s="164"/>
      <c r="E26" s="158" t="s">
        <v>174</v>
      </c>
      <c r="F26" s="159"/>
      <c r="G26" s="99"/>
      <c r="H26" s="100"/>
    </row>
    <row r="27" spans="2:8" ht="30.75" customHeight="1" x14ac:dyDescent="0.25">
      <c r="B27" s="96"/>
      <c r="C27" s="163" t="s">
        <v>178</v>
      </c>
      <c r="D27" s="164"/>
      <c r="E27" s="158" t="s">
        <v>175</v>
      </c>
      <c r="F27" s="159"/>
      <c r="G27" s="99"/>
      <c r="H27" s="100"/>
    </row>
    <row r="28" spans="2:8" ht="35.25" customHeight="1" x14ac:dyDescent="0.25">
      <c r="B28" s="96"/>
      <c r="C28" s="163" t="s">
        <v>179</v>
      </c>
      <c r="D28" s="164"/>
      <c r="E28" s="158" t="s">
        <v>176</v>
      </c>
      <c r="F28" s="159"/>
      <c r="G28" s="99"/>
      <c r="H28" s="100"/>
    </row>
    <row r="29" spans="2:8" ht="33" customHeight="1" x14ac:dyDescent="0.25">
      <c r="B29" s="96"/>
      <c r="C29" s="163" t="s">
        <v>179</v>
      </c>
      <c r="D29" s="164"/>
      <c r="E29" s="158" t="s">
        <v>176</v>
      </c>
      <c r="F29" s="159"/>
      <c r="G29" s="99"/>
      <c r="H29" s="100"/>
    </row>
    <row r="30" spans="2:8" ht="30" customHeight="1" x14ac:dyDescent="0.25">
      <c r="B30" s="96"/>
      <c r="C30" s="163" t="s">
        <v>180</v>
      </c>
      <c r="D30" s="164"/>
      <c r="E30" s="158" t="s">
        <v>177</v>
      </c>
      <c r="F30" s="159"/>
      <c r="G30" s="99"/>
      <c r="H30" s="100"/>
    </row>
    <row r="31" spans="2:8" ht="35.25" customHeight="1" x14ac:dyDescent="0.25">
      <c r="B31" s="96"/>
      <c r="C31" s="163" t="s">
        <v>181</v>
      </c>
      <c r="D31" s="164"/>
      <c r="E31" s="158" t="s">
        <v>182</v>
      </c>
      <c r="F31" s="159"/>
      <c r="G31" s="99"/>
      <c r="H31" s="100"/>
    </row>
    <row r="32" spans="2:8" ht="31.5" customHeight="1" x14ac:dyDescent="0.25">
      <c r="B32" s="96"/>
      <c r="C32" s="163" t="s">
        <v>183</v>
      </c>
      <c r="D32" s="164"/>
      <c r="E32" s="158" t="s">
        <v>184</v>
      </c>
      <c r="F32" s="159"/>
      <c r="G32" s="99"/>
      <c r="H32" s="100"/>
    </row>
    <row r="33" spans="2:8" ht="35.25" customHeight="1" x14ac:dyDescent="0.25">
      <c r="B33" s="96"/>
      <c r="C33" s="163" t="s">
        <v>185</v>
      </c>
      <c r="D33" s="164"/>
      <c r="E33" s="158" t="s">
        <v>186</v>
      </c>
      <c r="F33" s="159"/>
      <c r="G33" s="99"/>
      <c r="H33" s="100"/>
    </row>
    <row r="34" spans="2:8" ht="59.25" customHeight="1" x14ac:dyDescent="0.25">
      <c r="B34" s="96"/>
      <c r="C34" s="163" t="s">
        <v>187</v>
      </c>
      <c r="D34" s="164"/>
      <c r="E34" s="158" t="s">
        <v>188</v>
      </c>
      <c r="F34" s="159"/>
      <c r="G34" s="99"/>
      <c r="H34" s="100"/>
    </row>
    <row r="35" spans="2:8" ht="29.25" customHeight="1" x14ac:dyDescent="0.25">
      <c r="B35" s="96"/>
      <c r="C35" s="163" t="s">
        <v>29</v>
      </c>
      <c r="D35" s="164"/>
      <c r="E35" s="158" t="s">
        <v>189</v>
      </c>
      <c r="F35" s="159"/>
      <c r="G35" s="99"/>
      <c r="H35" s="100"/>
    </row>
    <row r="36" spans="2:8" ht="82.5" customHeight="1" x14ac:dyDescent="0.25">
      <c r="B36" s="96"/>
      <c r="C36" s="163" t="s">
        <v>191</v>
      </c>
      <c r="D36" s="164"/>
      <c r="E36" s="158" t="s">
        <v>190</v>
      </c>
      <c r="F36" s="159"/>
      <c r="G36" s="99"/>
      <c r="H36" s="100"/>
    </row>
    <row r="37" spans="2:8" ht="46.5" customHeight="1" x14ac:dyDescent="0.25">
      <c r="B37" s="96"/>
      <c r="C37" s="163" t="s">
        <v>39</v>
      </c>
      <c r="D37" s="164"/>
      <c r="E37" s="158" t="s">
        <v>192</v>
      </c>
      <c r="F37" s="159"/>
      <c r="G37" s="99"/>
      <c r="H37" s="100"/>
    </row>
    <row r="38" spans="2:8" ht="6.75" customHeight="1" thickBot="1" x14ac:dyDescent="0.3">
      <c r="B38" s="96"/>
      <c r="C38" s="165"/>
      <c r="D38" s="166"/>
      <c r="E38" s="167"/>
      <c r="F38" s="168"/>
      <c r="G38" s="99"/>
      <c r="H38" s="100"/>
    </row>
    <row r="39" spans="2:8" ht="15.75" thickTop="1" x14ac:dyDescent="0.25">
      <c r="B39" s="96"/>
      <c r="C39" s="97"/>
      <c r="D39" s="97"/>
      <c r="E39" s="98"/>
      <c r="F39" s="98"/>
      <c r="G39" s="99"/>
      <c r="H39" s="100"/>
    </row>
    <row r="40" spans="2:8" ht="21" customHeight="1" x14ac:dyDescent="0.25">
      <c r="B40" s="160" t="s">
        <v>201</v>
      </c>
      <c r="C40" s="161"/>
      <c r="D40" s="161"/>
      <c r="E40" s="161"/>
      <c r="F40" s="161"/>
      <c r="G40" s="161"/>
      <c r="H40" s="162"/>
    </row>
    <row r="41" spans="2:8" ht="20.25" customHeight="1" x14ac:dyDescent="0.25">
      <c r="B41" s="160" t="s">
        <v>202</v>
      </c>
      <c r="C41" s="161"/>
      <c r="D41" s="161"/>
      <c r="E41" s="161"/>
      <c r="F41" s="161"/>
      <c r="G41" s="161"/>
      <c r="H41" s="162"/>
    </row>
    <row r="42" spans="2:8" ht="20.25" customHeight="1" x14ac:dyDescent="0.25">
      <c r="B42" s="160" t="s">
        <v>203</v>
      </c>
      <c r="C42" s="161"/>
      <c r="D42" s="161"/>
      <c r="E42" s="161"/>
      <c r="F42" s="161"/>
      <c r="G42" s="161"/>
      <c r="H42" s="162"/>
    </row>
    <row r="43" spans="2:8" ht="20.25" customHeight="1" x14ac:dyDescent="0.25">
      <c r="B43" s="160" t="s">
        <v>204</v>
      </c>
      <c r="C43" s="161"/>
      <c r="D43" s="161"/>
      <c r="E43" s="161"/>
      <c r="F43" s="161"/>
      <c r="G43" s="161"/>
      <c r="H43" s="162"/>
    </row>
    <row r="44" spans="2:8" x14ac:dyDescent="0.25">
      <c r="B44" s="160" t="s">
        <v>205</v>
      </c>
      <c r="C44" s="161"/>
      <c r="D44" s="161"/>
      <c r="E44" s="161"/>
      <c r="F44" s="161"/>
      <c r="G44" s="161"/>
      <c r="H44" s="162"/>
    </row>
    <row r="45" spans="2:8" ht="15.75" thickBot="1" x14ac:dyDescent="0.3">
      <c r="B45" s="101"/>
      <c r="C45" s="102"/>
      <c r="D45" s="102"/>
      <c r="E45" s="102"/>
      <c r="F45" s="102"/>
      <c r="G45" s="102"/>
      <c r="H45" s="103"/>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1:BP32"/>
  <sheetViews>
    <sheetView tabSelected="1" topLeftCell="A29" zoomScale="60" zoomScaleNormal="60" workbookViewId="0">
      <selection activeCell="C32" sqref="C32:E32"/>
    </sheetView>
  </sheetViews>
  <sheetFormatPr baseColWidth="10" defaultColWidth="11.42578125" defaultRowHeight="15.75" x14ac:dyDescent="0.25"/>
  <cols>
    <col min="1" max="1" width="4" style="120" bestFit="1" customWidth="1"/>
    <col min="2" max="2" width="14.140625" style="120" customWidth="1"/>
    <col min="3" max="3" width="19.5703125" style="120" bestFit="1" customWidth="1"/>
    <col min="4" max="4" width="18.140625" style="120" customWidth="1"/>
    <col min="5" max="5" width="32.42578125" style="112" customWidth="1"/>
    <col min="6" max="6" width="19" style="121" customWidth="1"/>
    <col min="7" max="7" width="17.85546875" style="112" customWidth="1"/>
    <col min="8" max="8" width="16.5703125" style="112" customWidth="1"/>
    <col min="9" max="9" width="6.28515625" style="112" bestFit="1" customWidth="1"/>
    <col min="10" max="10" width="27.28515625" style="119" bestFit="1" customWidth="1"/>
    <col min="11" max="11" width="26.42578125" style="119" customWidth="1"/>
    <col min="12" max="12" width="17.5703125" style="119" customWidth="1"/>
    <col min="13" max="13" width="6.28515625" style="119" bestFit="1" customWidth="1"/>
    <col min="14" max="14" width="16" style="119" customWidth="1"/>
    <col min="15" max="15" width="5.85546875" style="119" customWidth="1"/>
    <col min="16" max="16" width="45.5703125" style="119" customWidth="1"/>
    <col min="17" max="17" width="15.140625" style="119" bestFit="1" customWidth="1"/>
    <col min="18" max="18" width="6.85546875" style="119" customWidth="1"/>
    <col min="19" max="19" width="5" style="119" customWidth="1"/>
    <col min="20" max="20" width="5.5703125" style="119" customWidth="1"/>
    <col min="21" max="21" width="7.140625" style="119" customWidth="1"/>
    <col min="22" max="22" width="6.7109375" style="119" customWidth="1"/>
    <col min="23" max="23" width="7.5703125" style="119" customWidth="1"/>
    <col min="24" max="25" width="8.7109375" style="119" customWidth="1"/>
    <col min="26" max="26" width="10.42578125" style="119" customWidth="1"/>
    <col min="27" max="27" width="9.28515625" style="119" customWidth="1"/>
    <col min="28" max="28" width="9.140625" style="119" customWidth="1"/>
    <col min="29" max="29" width="8.42578125" style="119" customWidth="1"/>
    <col min="30" max="30" width="7.28515625" style="119" customWidth="1"/>
    <col min="31" max="31" width="29.28515625" style="119" customWidth="1"/>
    <col min="32" max="32" width="18.85546875" style="119" customWidth="1"/>
    <col min="33" max="33" width="16.85546875" style="119" customWidth="1"/>
    <col min="34" max="34" width="14.85546875" style="119" customWidth="1"/>
    <col min="35" max="35" width="18.5703125" style="112" customWidth="1"/>
    <col min="36" max="36" width="21" style="112" customWidth="1"/>
    <col min="37" max="16384" width="11.42578125" style="112"/>
  </cols>
  <sheetData>
    <row r="1" spans="1:68" x14ac:dyDescent="0.25">
      <c r="A1" s="396"/>
      <c r="B1" s="397"/>
      <c r="C1" s="397"/>
      <c r="D1" s="397"/>
      <c r="E1" s="398"/>
      <c r="F1" s="399"/>
      <c r="G1" s="398"/>
      <c r="H1" s="398"/>
      <c r="I1" s="398"/>
      <c r="J1" s="400"/>
      <c r="K1" s="400"/>
      <c r="L1" s="400"/>
      <c r="M1" s="400"/>
      <c r="N1" s="400"/>
      <c r="O1" s="400"/>
      <c r="P1" s="400"/>
      <c r="Q1" s="400"/>
      <c r="R1" s="400"/>
      <c r="S1" s="400"/>
      <c r="T1" s="400"/>
      <c r="U1" s="400"/>
      <c r="V1" s="400"/>
      <c r="W1" s="400"/>
      <c r="X1" s="400"/>
      <c r="Y1" s="400"/>
      <c r="Z1" s="400"/>
      <c r="AA1" s="400"/>
      <c r="AB1" s="400"/>
      <c r="AC1" s="400"/>
      <c r="AD1" s="400"/>
      <c r="AE1" s="400"/>
      <c r="AF1" s="400"/>
      <c r="AG1" s="400"/>
      <c r="AH1" s="400"/>
      <c r="AI1" s="398"/>
      <c r="AJ1" s="401"/>
    </row>
    <row r="2" spans="1:68" ht="19.5" customHeight="1" x14ac:dyDescent="0.25">
      <c r="A2" s="402" t="s">
        <v>211</v>
      </c>
      <c r="B2" s="175"/>
      <c r="C2" s="175"/>
      <c r="D2" s="175"/>
      <c r="E2" s="175"/>
      <c r="F2" s="175"/>
      <c r="G2" s="175"/>
      <c r="H2" s="175"/>
      <c r="I2" s="175"/>
      <c r="J2" s="175"/>
      <c r="K2" s="175"/>
      <c r="L2" s="175"/>
      <c r="M2" s="175"/>
      <c r="N2" s="175"/>
      <c r="O2" s="175"/>
      <c r="P2" s="175"/>
      <c r="Q2" s="175"/>
      <c r="R2" s="175"/>
      <c r="S2" s="175"/>
      <c r="T2" s="175"/>
      <c r="U2" s="175"/>
      <c r="V2" s="175"/>
      <c r="W2" s="175"/>
      <c r="X2" s="175"/>
      <c r="Y2" s="175"/>
      <c r="Z2" s="175"/>
      <c r="AA2" s="175"/>
      <c r="AB2" s="175"/>
      <c r="AC2" s="175"/>
      <c r="AD2" s="175"/>
      <c r="AE2" s="175"/>
      <c r="AF2" s="175"/>
      <c r="AG2" s="175"/>
      <c r="AH2" s="175"/>
      <c r="AI2" s="175"/>
      <c r="AJ2" s="403"/>
      <c r="AK2" s="111"/>
      <c r="AL2" s="111"/>
      <c r="AM2" s="111"/>
      <c r="AN2" s="111"/>
      <c r="AO2" s="111"/>
      <c r="AP2" s="111"/>
      <c r="AQ2" s="111"/>
      <c r="AR2" s="111"/>
      <c r="AS2" s="111"/>
      <c r="AT2" s="111"/>
      <c r="AU2" s="111"/>
      <c r="AV2" s="111"/>
      <c r="AW2" s="111"/>
      <c r="AX2" s="111"/>
      <c r="AY2" s="111"/>
      <c r="AZ2" s="111"/>
      <c r="BA2" s="111"/>
      <c r="BB2" s="111"/>
      <c r="BC2" s="111"/>
      <c r="BD2" s="111"/>
      <c r="BE2" s="111"/>
      <c r="BF2" s="111"/>
      <c r="BG2" s="111"/>
      <c r="BH2" s="111"/>
      <c r="BI2" s="111"/>
      <c r="BJ2" s="111"/>
      <c r="BK2" s="111"/>
      <c r="BL2" s="111"/>
      <c r="BM2" s="111"/>
      <c r="BN2" s="111"/>
      <c r="BO2" s="111"/>
      <c r="BP2" s="111"/>
    </row>
    <row r="3" spans="1:68" ht="21.75" customHeight="1" x14ac:dyDescent="0.25">
      <c r="A3" s="404" t="s">
        <v>254</v>
      </c>
      <c r="B3" s="172"/>
      <c r="C3" s="172"/>
      <c r="D3" s="172"/>
      <c r="E3" s="172"/>
      <c r="F3" s="172"/>
      <c r="G3" s="172"/>
      <c r="H3" s="172"/>
      <c r="I3" s="172"/>
      <c r="J3" s="172"/>
      <c r="K3" s="172"/>
      <c r="L3" s="172"/>
      <c r="M3" s="172"/>
      <c r="N3" s="172"/>
      <c r="O3" s="172"/>
      <c r="P3" s="172"/>
      <c r="Q3" s="172"/>
      <c r="R3" s="172"/>
      <c r="S3" s="172"/>
      <c r="T3" s="172"/>
      <c r="U3" s="172"/>
      <c r="V3" s="172"/>
      <c r="W3" s="172"/>
      <c r="X3" s="172"/>
      <c r="Y3" s="172"/>
      <c r="Z3" s="172"/>
      <c r="AA3" s="172"/>
      <c r="AB3" s="172"/>
      <c r="AC3" s="172"/>
      <c r="AD3" s="172"/>
      <c r="AE3" s="172"/>
      <c r="AF3" s="172"/>
      <c r="AG3" s="172"/>
      <c r="AH3" s="172"/>
      <c r="AI3" s="172"/>
      <c r="AJ3" s="405"/>
      <c r="AK3" s="111"/>
      <c r="AL3" s="111"/>
      <c r="AM3" s="111"/>
      <c r="AN3" s="111"/>
      <c r="AO3" s="111"/>
      <c r="AP3" s="111"/>
      <c r="AQ3" s="111"/>
      <c r="AR3" s="111"/>
      <c r="AS3" s="111"/>
      <c r="AT3" s="111"/>
      <c r="AU3" s="111"/>
      <c r="AV3" s="111"/>
      <c r="AW3" s="111"/>
      <c r="AX3" s="111"/>
      <c r="AY3" s="111"/>
      <c r="AZ3" s="111"/>
      <c r="BA3" s="111"/>
      <c r="BB3" s="111"/>
      <c r="BC3" s="111"/>
      <c r="BD3" s="111"/>
      <c r="BE3" s="111"/>
      <c r="BF3" s="111"/>
      <c r="BG3" s="111"/>
      <c r="BH3" s="111"/>
      <c r="BI3" s="111"/>
      <c r="BJ3" s="111"/>
      <c r="BK3" s="111"/>
      <c r="BL3" s="111"/>
      <c r="BM3" s="111"/>
      <c r="BN3" s="111"/>
      <c r="BO3" s="111"/>
      <c r="BP3" s="111"/>
    </row>
    <row r="4" spans="1:68" ht="20.25" customHeight="1" x14ac:dyDescent="0.25">
      <c r="A4" s="406" t="s">
        <v>213</v>
      </c>
      <c r="B4" s="407"/>
      <c r="C4" s="407"/>
      <c r="D4" s="407"/>
      <c r="E4" s="407"/>
      <c r="F4" s="407"/>
      <c r="G4" s="407"/>
      <c r="H4" s="407"/>
      <c r="I4" s="407"/>
      <c r="J4" s="407"/>
      <c r="K4" s="407"/>
      <c r="L4" s="407"/>
      <c r="M4" s="407"/>
      <c r="N4" s="407"/>
      <c r="O4" s="407"/>
      <c r="P4" s="407"/>
      <c r="Q4" s="407"/>
      <c r="R4" s="407"/>
      <c r="S4" s="407"/>
      <c r="T4" s="407"/>
      <c r="U4" s="407"/>
      <c r="V4" s="407"/>
      <c r="W4" s="407"/>
      <c r="X4" s="407"/>
      <c r="Y4" s="407"/>
      <c r="Z4" s="407"/>
      <c r="AA4" s="407"/>
      <c r="AB4" s="407"/>
      <c r="AC4" s="407"/>
      <c r="AD4" s="407"/>
      <c r="AE4" s="407"/>
      <c r="AF4" s="407"/>
      <c r="AG4" s="407"/>
      <c r="AH4" s="407"/>
      <c r="AI4" s="407"/>
      <c r="AJ4" s="408"/>
      <c r="AK4" s="111"/>
      <c r="AL4" s="111"/>
      <c r="AM4" s="111"/>
      <c r="AN4" s="111"/>
      <c r="AO4" s="111"/>
      <c r="AP4" s="111"/>
      <c r="AQ4" s="111"/>
      <c r="AR4" s="111"/>
      <c r="AS4" s="111"/>
      <c r="AT4" s="111"/>
      <c r="AU4" s="111"/>
      <c r="AV4" s="111"/>
      <c r="AW4" s="111"/>
      <c r="AX4" s="111"/>
      <c r="AY4" s="111"/>
      <c r="AZ4" s="111"/>
      <c r="BA4" s="111"/>
      <c r="BB4" s="111"/>
      <c r="BC4" s="111"/>
      <c r="BD4" s="111"/>
      <c r="BE4" s="111"/>
      <c r="BF4" s="111"/>
      <c r="BG4" s="111"/>
      <c r="BH4" s="111"/>
      <c r="BI4" s="111"/>
      <c r="BJ4" s="111"/>
      <c r="BK4" s="111"/>
      <c r="BL4" s="111"/>
      <c r="BM4" s="111"/>
      <c r="BN4" s="111"/>
      <c r="BO4" s="111"/>
      <c r="BP4" s="111"/>
    </row>
    <row r="5" spans="1:68" x14ac:dyDescent="0.25">
      <c r="A5" s="113"/>
      <c r="B5" s="114"/>
      <c r="C5" s="113"/>
      <c r="D5" s="113"/>
      <c r="E5" s="111"/>
      <c r="F5" s="115"/>
      <c r="G5" s="111"/>
      <c r="H5" s="111"/>
      <c r="I5" s="111"/>
      <c r="J5" s="118"/>
      <c r="K5" s="118"/>
      <c r="L5" s="118"/>
      <c r="M5" s="118"/>
      <c r="N5" s="118"/>
      <c r="O5" s="118"/>
      <c r="P5" s="118"/>
      <c r="Q5" s="118"/>
      <c r="R5" s="118"/>
      <c r="S5" s="118"/>
      <c r="T5" s="118"/>
      <c r="U5" s="118"/>
      <c r="V5" s="118"/>
      <c r="W5" s="118"/>
      <c r="X5" s="118"/>
      <c r="Y5" s="118"/>
      <c r="Z5" s="118"/>
      <c r="AA5" s="118"/>
      <c r="AB5" s="118"/>
      <c r="AC5" s="118"/>
      <c r="AD5" s="118"/>
      <c r="AE5" s="118"/>
      <c r="AF5" s="118"/>
      <c r="AG5" s="118"/>
      <c r="AH5" s="118"/>
      <c r="AI5" s="111"/>
      <c r="AJ5" s="111"/>
      <c r="AK5" s="111"/>
      <c r="AL5" s="111"/>
      <c r="AM5" s="111"/>
      <c r="AN5" s="111"/>
      <c r="AO5" s="111"/>
      <c r="AP5" s="111"/>
      <c r="AQ5" s="111"/>
      <c r="AR5" s="111"/>
      <c r="AS5" s="111"/>
      <c r="AT5" s="111"/>
      <c r="AU5" s="111"/>
      <c r="AV5" s="111"/>
      <c r="AW5" s="111"/>
      <c r="AX5" s="111"/>
      <c r="AY5" s="111"/>
      <c r="AZ5" s="111"/>
      <c r="BA5" s="111"/>
      <c r="BB5" s="111"/>
      <c r="BC5" s="111"/>
      <c r="BD5" s="111"/>
      <c r="BE5" s="111"/>
      <c r="BF5" s="111"/>
      <c r="BG5" s="111"/>
      <c r="BH5" s="111"/>
      <c r="BI5" s="111"/>
      <c r="BJ5" s="111"/>
      <c r="BK5" s="111"/>
      <c r="BL5" s="111"/>
      <c r="BM5" s="111"/>
      <c r="BN5" s="111"/>
      <c r="BO5" s="111"/>
      <c r="BP5" s="111"/>
    </row>
    <row r="6" spans="1:68" ht="26.25" customHeight="1" x14ac:dyDescent="0.25">
      <c r="A6" s="393" t="s">
        <v>43</v>
      </c>
      <c r="B6" s="393"/>
      <c r="C6" s="394" t="s">
        <v>214</v>
      </c>
      <c r="D6" s="394"/>
      <c r="E6" s="394"/>
      <c r="F6" s="394"/>
      <c r="G6" s="394"/>
      <c r="H6" s="394"/>
      <c r="I6" s="394"/>
      <c r="J6" s="394"/>
      <c r="K6" s="394"/>
      <c r="L6" s="394"/>
      <c r="M6" s="394"/>
      <c r="N6" s="394"/>
      <c r="O6" s="174"/>
      <c r="P6" s="174"/>
      <c r="Q6" s="174"/>
      <c r="R6" s="118"/>
      <c r="S6" s="118"/>
      <c r="T6" s="118"/>
      <c r="U6" s="118"/>
      <c r="V6" s="118"/>
      <c r="W6" s="118"/>
      <c r="X6" s="118"/>
      <c r="Y6" s="118"/>
      <c r="Z6" s="118"/>
      <c r="AA6" s="118"/>
      <c r="AB6" s="118"/>
      <c r="AC6" s="118"/>
      <c r="AD6" s="118"/>
      <c r="AE6" s="118"/>
      <c r="AF6" s="118"/>
      <c r="AG6" s="118"/>
      <c r="AH6" s="118"/>
      <c r="AI6" s="111"/>
      <c r="AJ6" s="111"/>
      <c r="AK6" s="111"/>
      <c r="AL6" s="111"/>
      <c r="AM6" s="111"/>
      <c r="AN6" s="111"/>
      <c r="AO6" s="111"/>
      <c r="AP6" s="111"/>
      <c r="AQ6" s="111"/>
      <c r="AR6" s="111"/>
      <c r="AS6" s="111"/>
      <c r="AT6" s="111"/>
      <c r="AU6" s="111"/>
      <c r="AV6" s="111"/>
      <c r="AW6" s="111"/>
      <c r="AX6" s="111"/>
      <c r="AY6" s="111"/>
      <c r="AZ6" s="111"/>
      <c r="BA6" s="111"/>
      <c r="BB6" s="111"/>
      <c r="BC6" s="111"/>
      <c r="BD6" s="111"/>
      <c r="BE6" s="111"/>
      <c r="BF6" s="111"/>
      <c r="BG6" s="111"/>
      <c r="BH6" s="111"/>
      <c r="BI6" s="111"/>
      <c r="BJ6" s="111"/>
      <c r="BK6" s="111"/>
      <c r="BL6" s="111"/>
      <c r="BM6" s="111"/>
      <c r="BN6" s="111"/>
      <c r="BO6" s="111"/>
      <c r="BP6" s="111"/>
    </row>
    <row r="7" spans="1:68" ht="30" customHeight="1" x14ac:dyDescent="0.25">
      <c r="A7" s="393" t="s">
        <v>130</v>
      </c>
      <c r="B7" s="393"/>
      <c r="C7" s="395" t="s">
        <v>215</v>
      </c>
      <c r="D7" s="395"/>
      <c r="E7" s="395"/>
      <c r="F7" s="395"/>
      <c r="G7" s="395"/>
      <c r="H7" s="395"/>
      <c r="I7" s="395"/>
      <c r="J7" s="395"/>
      <c r="K7" s="395"/>
      <c r="L7" s="395"/>
      <c r="M7" s="395"/>
      <c r="N7" s="395"/>
      <c r="O7" s="118"/>
      <c r="P7" s="118"/>
      <c r="Q7" s="118"/>
      <c r="R7" s="118"/>
      <c r="S7" s="118"/>
      <c r="T7" s="118"/>
      <c r="U7" s="118"/>
      <c r="V7" s="118"/>
      <c r="W7" s="118"/>
      <c r="X7" s="118"/>
      <c r="Y7" s="118"/>
      <c r="Z7" s="118"/>
      <c r="AA7" s="118"/>
      <c r="AB7" s="118"/>
      <c r="AC7" s="118"/>
      <c r="AD7" s="118"/>
      <c r="AE7" s="118"/>
      <c r="AF7" s="118"/>
      <c r="AG7" s="118"/>
      <c r="AH7" s="118"/>
      <c r="AI7" s="111"/>
      <c r="AJ7" s="111"/>
      <c r="AK7" s="111"/>
      <c r="AL7" s="111"/>
      <c r="AM7" s="111"/>
      <c r="AN7" s="111"/>
      <c r="AO7" s="111"/>
      <c r="AP7" s="111"/>
      <c r="AQ7" s="111"/>
      <c r="AR7" s="111"/>
      <c r="AS7" s="111"/>
      <c r="AT7" s="111"/>
      <c r="AU7" s="111"/>
      <c r="AV7" s="111"/>
      <c r="AW7" s="111"/>
      <c r="AX7" s="111"/>
      <c r="AY7" s="111"/>
      <c r="AZ7" s="111"/>
      <c r="BA7" s="111"/>
      <c r="BB7" s="111"/>
      <c r="BC7" s="111"/>
      <c r="BD7" s="111"/>
      <c r="BE7" s="111"/>
      <c r="BF7" s="111"/>
      <c r="BG7" s="111"/>
      <c r="BH7" s="111"/>
      <c r="BI7" s="111"/>
      <c r="BJ7" s="111"/>
      <c r="BK7" s="111"/>
      <c r="BL7" s="111"/>
      <c r="BM7" s="111"/>
      <c r="BN7" s="111"/>
      <c r="BO7" s="111"/>
      <c r="BP7" s="111"/>
    </row>
    <row r="8" spans="1:68" x14ac:dyDescent="0.25">
      <c r="A8" s="393" t="s">
        <v>44</v>
      </c>
      <c r="B8" s="393"/>
      <c r="C8" s="395"/>
      <c r="D8" s="395"/>
      <c r="E8" s="395"/>
      <c r="F8" s="395"/>
      <c r="G8" s="395"/>
      <c r="H8" s="395"/>
      <c r="I8" s="395"/>
      <c r="J8" s="395"/>
      <c r="K8" s="395"/>
      <c r="L8" s="395"/>
      <c r="M8" s="395"/>
      <c r="N8" s="395"/>
      <c r="O8" s="118"/>
      <c r="P8" s="118"/>
      <c r="Q8" s="118"/>
      <c r="R8" s="118"/>
      <c r="S8" s="118"/>
      <c r="T8" s="118"/>
      <c r="U8" s="118"/>
      <c r="V8" s="118"/>
      <c r="W8" s="118"/>
      <c r="X8" s="118"/>
      <c r="Y8" s="118"/>
      <c r="Z8" s="118"/>
      <c r="AA8" s="118"/>
      <c r="AB8" s="118"/>
      <c r="AC8" s="118"/>
      <c r="AD8" s="118"/>
      <c r="AE8" s="118"/>
      <c r="AF8" s="118"/>
      <c r="AG8" s="118"/>
      <c r="AH8" s="118"/>
      <c r="AI8" s="111"/>
      <c r="AJ8" s="111"/>
      <c r="AK8" s="111"/>
      <c r="AL8" s="111"/>
      <c r="AM8" s="111"/>
      <c r="AN8" s="111"/>
      <c r="AO8" s="111"/>
      <c r="AP8" s="111"/>
      <c r="AQ8" s="111"/>
      <c r="AR8" s="111"/>
      <c r="AS8" s="111"/>
      <c r="AT8" s="111"/>
      <c r="AU8" s="111"/>
      <c r="AV8" s="111"/>
      <c r="AW8" s="111"/>
      <c r="AX8" s="111"/>
      <c r="AY8" s="111"/>
      <c r="AZ8" s="111"/>
      <c r="BA8" s="111"/>
      <c r="BB8" s="111"/>
      <c r="BC8" s="111"/>
      <c r="BD8" s="111"/>
      <c r="BE8" s="111"/>
      <c r="BF8" s="111"/>
      <c r="BG8" s="111"/>
      <c r="BH8" s="111"/>
      <c r="BI8" s="111"/>
      <c r="BJ8" s="111"/>
      <c r="BK8" s="111"/>
      <c r="BL8" s="111"/>
      <c r="BM8" s="111"/>
      <c r="BN8" s="111"/>
      <c r="BO8" s="111"/>
      <c r="BP8" s="111"/>
    </row>
    <row r="9" spans="1:68" x14ac:dyDescent="0.25">
      <c r="A9" s="341" t="s">
        <v>138</v>
      </c>
      <c r="B9" s="341"/>
      <c r="C9" s="341"/>
      <c r="D9" s="341"/>
      <c r="E9" s="341"/>
      <c r="F9" s="341"/>
      <c r="G9" s="341"/>
      <c r="H9" s="341" t="s">
        <v>139</v>
      </c>
      <c r="I9" s="341"/>
      <c r="J9" s="341"/>
      <c r="K9" s="341"/>
      <c r="L9" s="341"/>
      <c r="M9" s="341"/>
      <c r="N9" s="341"/>
      <c r="O9" s="341" t="s">
        <v>140</v>
      </c>
      <c r="P9" s="341"/>
      <c r="Q9" s="341"/>
      <c r="R9" s="341"/>
      <c r="S9" s="341"/>
      <c r="T9" s="341"/>
      <c r="U9" s="341"/>
      <c r="V9" s="341"/>
      <c r="W9" s="341"/>
      <c r="X9" s="341" t="s">
        <v>141</v>
      </c>
      <c r="Y9" s="341"/>
      <c r="Z9" s="341"/>
      <c r="AA9" s="341"/>
      <c r="AB9" s="341"/>
      <c r="AC9" s="341"/>
      <c r="AD9" s="341"/>
      <c r="AE9" s="176" t="s">
        <v>34</v>
      </c>
      <c r="AF9" s="176"/>
      <c r="AG9" s="176"/>
      <c r="AH9" s="176"/>
      <c r="AI9" s="176"/>
      <c r="AJ9" s="177"/>
      <c r="AK9" s="111"/>
      <c r="AL9" s="111"/>
      <c r="AM9" s="111"/>
      <c r="AN9" s="111"/>
      <c r="AO9" s="111"/>
      <c r="AP9" s="111"/>
      <c r="AQ9" s="111"/>
      <c r="AR9" s="111"/>
      <c r="AS9" s="111"/>
      <c r="AT9" s="111"/>
      <c r="AU9" s="111"/>
      <c r="AV9" s="111"/>
      <c r="AW9" s="111"/>
      <c r="AX9" s="111"/>
      <c r="AY9" s="111"/>
      <c r="AZ9" s="111"/>
      <c r="BA9" s="111"/>
      <c r="BB9" s="111"/>
      <c r="BC9" s="111"/>
      <c r="BD9" s="111"/>
      <c r="BE9" s="111"/>
      <c r="BF9" s="111"/>
      <c r="BG9" s="111"/>
      <c r="BH9" s="111"/>
      <c r="BI9" s="111"/>
      <c r="BJ9" s="111"/>
      <c r="BK9" s="111"/>
      <c r="BL9" s="111"/>
      <c r="BM9" s="111"/>
      <c r="BN9" s="111"/>
      <c r="BO9" s="111"/>
      <c r="BP9" s="111"/>
    </row>
    <row r="10" spans="1:68" ht="16.5" customHeight="1" x14ac:dyDescent="0.25">
      <c r="A10" s="342" t="s">
        <v>0</v>
      </c>
      <c r="B10" s="341" t="s">
        <v>2</v>
      </c>
      <c r="C10" s="343" t="s">
        <v>3</v>
      </c>
      <c r="D10" s="343" t="s">
        <v>42</v>
      </c>
      <c r="E10" s="341" t="s">
        <v>1</v>
      </c>
      <c r="F10" s="343" t="s">
        <v>50</v>
      </c>
      <c r="G10" s="343" t="s">
        <v>134</v>
      </c>
      <c r="H10" s="343" t="s">
        <v>33</v>
      </c>
      <c r="I10" s="341" t="s">
        <v>5</v>
      </c>
      <c r="J10" s="343" t="s">
        <v>87</v>
      </c>
      <c r="K10" s="343" t="s">
        <v>92</v>
      </c>
      <c r="L10" s="343" t="s">
        <v>45</v>
      </c>
      <c r="M10" s="341" t="s">
        <v>5</v>
      </c>
      <c r="N10" s="343" t="s">
        <v>48</v>
      </c>
      <c r="O10" s="344" t="s">
        <v>11</v>
      </c>
      <c r="P10" s="343" t="s">
        <v>160</v>
      </c>
      <c r="Q10" s="343" t="s">
        <v>12</v>
      </c>
      <c r="R10" s="343" t="s">
        <v>8</v>
      </c>
      <c r="S10" s="343"/>
      <c r="T10" s="343"/>
      <c r="U10" s="343"/>
      <c r="V10" s="343"/>
      <c r="W10" s="343"/>
      <c r="X10" s="344" t="s">
        <v>137</v>
      </c>
      <c r="Y10" s="344" t="s">
        <v>46</v>
      </c>
      <c r="Z10" s="344" t="s">
        <v>5</v>
      </c>
      <c r="AA10" s="344" t="s">
        <v>47</v>
      </c>
      <c r="AB10" s="344" t="s">
        <v>5</v>
      </c>
      <c r="AC10" s="344" t="s">
        <v>49</v>
      </c>
      <c r="AD10" s="344" t="s">
        <v>29</v>
      </c>
      <c r="AE10" s="331" t="s">
        <v>34</v>
      </c>
      <c r="AF10" s="173" t="s">
        <v>35</v>
      </c>
      <c r="AG10" s="173" t="s">
        <v>36</v>
      </c>
      <c r="AH10" s="173" t="s">
        <v>38</v>
      </c>
      <c r="AI10" s="173" t="s">
        <v>37</v>
      </c>
      <c r="AJ10" s="173" t="s">
        <v>39</v>
      </c>
      <c r="AK10" s="111"/>
      <c r="AL10" s="111"/>
      <c r="AM10" s="111"/>
      <c r="AN10" s="111"/>
      <c r="AO10" s="111"/>
      <c r="AP10" s="111"/>
      <c r="AQ10" s="111"/>
      <c r="AR10" s="111"/>
      <c r="AS10" s="111"/>
      <c r="AT10" s="111"/>
      <c r="AU10" s="111"/>
      <c r="AV10" s="111"/>
      <c r="AW10" s="111"/>
      <c r="AX10" s="111"/>
      <c r="AY10" s="111"/>
      <c r="AZ10" s="111"/>
      <c r="BA10" s="111"/>
      <c r="BB10" s="111"/>
      <c r="BC10" s="111"/>
      <c r="BD10" s="111"/>
      <c r="BE10" s="111"/>
      <c r="BF10" s="111"/>
      <c r="BG10" s="111"/>
      <c r="BH10" s="111"/>
      <c r="BI10" s="111"/>
      <c r="BJ10" s="111"/>
      <c r="BK10" s="111"/>
      <c r="BL10" s="111"/>
      <c r="BM10" s="111"/>
      <c r="BN10" s="111"/>
      <c r="BO10" s="111"/>
      <c r="BP10" s="111"/>
    </row>
    <row r="11" spans="1:68" s="117" customFormat="1" ht="94.5" customHeight="1" x14ac:dyDescent="0.25">
      <c r="A11" s="342"/>
      <c r="B11" s="341"/>
      <c r="C11" s="343"/>
      <c r="D11" s="343"/>
      <c r="E11" s="341"/>
      <c r="F11" s="343"/>
      <c r="G11" s="343"/>
      <c r="H11" s="343"/>
      <c r="I11" s="341"/>
      <c r="J11" s="343"/>
      <c r="K11" s="343"/>
      <c r="L11" s="341"/>
      <c r="M11" s="341"/>
      <c r="N11" s="343"/>
      <c r="O11" s="344"/>
      <c r="P11" s="343"/>
      <c r="Q11" s="343"/>
      <c r="R11" s="345" t="s">
        <v>13</v>
      </c>
      <c r="S11" s="345" t="s">
        <v>17</v>
      </c>
      <c r="T11" s="345" t="s">
        <v>28</v>
      </c>
      <c r="U11" s="345" t="s">
        <v>18</v>
      </c>
      <c r="V11" s="345" t="s">
        <v>21</v>
      </c>
      <c r="W11" s="345" t="s">
        <v>24</v>
      </c>
      <c r="X11" s="344"/>
      <c r="Y11" s="344"/>
      <c r="Z11" s="344"/>
      <c r="AA11" s="344"/>
      <c r="AB11" s="344"/>
      <c r="AC11" s="344"/>
      <c r="AD11" s="344"/>
      <c r="AE11" s="331"/>
      <c r="AF11" s="173"/>
      <c r="AG11" s="173"/>
      <c r="AH11" s="173"/>
      <c r="AI11" s="173"/>
      <c r="AJ11" s="173"/>
      <c r="AK11" s="116"/>
      <c r="AL11" s="116"/>
      <c r="AM11" s="116"/>
      <c r="AN11" s="116"/>
      <c r="AO11" s="116"/>
      <c r="AP11" s="116"/>
      <c r="AQ11" s="116"/>
      <c r="AR11" s="116"/>
      <c r="AS11" s="116"/>
      <c r="AT11" s="116"/>
      <c r="AU11" s="116"/>
      <c r="AV11" s="116"/>
      <c r="AW11" s="116"/>
      <c r="AX11" s="116"/>
      <c r="AY11" s="116"/>
      <c r="AZ11" s="116"/>
      <c r="BA11" s="116"/>
      <c r="BB11" s="116"/>
      <c r="BC11" s="116"/>
      <c r="BD11" s="116"/>
      <c r="BE11" s="116"/>
      <c r="BF11" s="116"/>
      <c r="BG11" s="116"/>
      <c r="BH11" s="116"/>
      <c r="BI11" s="116"/>
      <c r="BJ11" s="116"/>
      <c r="BK11" s="116"/>
      <c r="BL11" s="116"/>
      <c r="BM11" s="116"/>
      <c r="BN11" s="116"/>
      <c r="BO11" s="116"/>
      <c r="BP11" s="116"/>
    </row>
    <row r="12" spans="1:68" x14ac:dyDescent="0.25">
      <c r="A12" s="346"/>
      <c r="B12" s="347"/>
      <c r="C12" s="348"/>
      <c r="D12" s="348"/>
      <c r="E12" s="349"/>
      <c r="F12" s="350"/>
      <c r="G12" s="346"/>
      <c r="H12" s="351"/>
      <c r="I12" s="352"/>
      <c r="J12" s="353"/>
      <c r="K12" s="353"/>
      <c r="L12" s="351"/>
      <c r="M12" s="352"/>
      <c r="N12" s="354"/>
      <c r="O12" s="355"/>
      <c r="P12" s="355"/>
      <c r="Q12" s="356"/>
      <c r="R12" s="357"/>
      <c r="S12" s="357"/>
      <c r="T12" s="358" t="str">
        <f t="shared" ref="T12:T17" si="0">IF(AND(R12="Preventivo",S12="Automático"),"50%",IF(AND(R12="Preventivo",S12="Manual"),"40%",IF(AND(R12="Detectivo",S12="Automático"),"40%",IF(AND(R12="Detectivo",S12="Manual"),"30%",IF(AND(R12="Correctivo",S12="Automático"),"35%",IF(AND(R12="Correctivo",S12="Manual"),"25%",""))))))</f>
        <v/>
      </c>
      <c r="U12" s="357"/>
      <c r="V12" s="357"/>
      <c r="W12" s="357"/>
      <c r="X12" s="359" t="str">
        <f t="shared" ref="X12:X14" si="1">IFERROR(IF(Q12="Probabilidad",(I12-(+I12*T12)),IF(Q12="Impacto",I12,"")),"")</f>
        <v/>
      </c>
      <c r="Y12" s="360" t="str">
        <f t="shared" ref="Y12:Y29" si="2">IFERROR(IF(X12="","",IF(X12&lt;=0.2,"Muy Baja",IF(X12&lt;=0.4,"Baja",IF(X12&lt;=0.6,"Media",IF(X12&lt;=0.8,"Alta","Muy Alta"))))),"")</f>
        <v/>
      </c>
      <c r="Z12" s="358" t="str">
        <f t="shared" ref="Z12:Z29" si="3">+X12</f>
        <v/>
      </c>
      <c r="AA12" s="360" t="str">
        <f t="shared" ref="AA12:AA29" si="4">IFERROR(IF(AB12="","",IF(AB12&lt;=0.2,"Leve",IF(AB12&lt;=0.4,"Menor",IF(AB12&lt;=0.6,"Moderado",IF(AB12&lt;=0.8,"Mayor","Catastrófico"))))),"")</f>
        <v/>
      </c>
      <c r="AB12" s="361" t="str">
        <f>IFERROR(IF(AND(#REF!="Impacto",Q12="Impacto"),(#REF!-(+#REF!*T12)),IF(Q12="Impacto",(#REF!-(+#REF!*T12)),IF(Q12="Probabilidad",#REF!,""))),"")</f>
        <v/>
      </c>
      <c r="AC12" s="362" t="str">
        <f t="shared" ref="AC12:AC29" si="5">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
      </c>
      <c r="AD12" s="357"/>
    </row>
    <row r="13" spans="1:68" ht="28.5" customHeight="1" x14ac:dyDescent="0.25">
      <c r="A13" s="363" t="s">
        <v>226</v>
      </c>
      <c r="B13" s="363"/>
      <c r="C13" s="363"/>
      <c r="D13" s="363"/>
      <c r="E13" s="363"/>
      <c r="F13" s="363"/>
      <c r="G13" s="363"/>
      <c r="H13" s="363"/>
      <c r="I13" s="363"/>
      <c r="J13" s="363"/>
      <c r="K13" s="363"/>
      <c r="L13" s="363"/>
      <c r="M13" s="363"/>
      <c r="N13" s="363"/>
      <c r="O13" s="363"/>
      <c r="P13" s="355"/>
      <c r="Q13" s="356"/>
      <c r="R13" s="357"/>
      <c r="S13" s="357"/>
      <c r="T13" s="358" t="str">
        <f t="shared" si="0"/>
        <v/>
      </c>
      <c r="U13" s="357"/>
      <c r="V13" s="357"/>
      <c r="W13" s="357"/>
      <c r="X13" s="359" t="str">
        <f t="shared" si="1"/>
        <v/>
      </c>
      <c r="Y13" s="360" t="str">
        <f t="shared" si="2"/>
        <v/>
      </c>
      <c r="Z13" s="358" t="str">
        <f t="shared" si="3"/>
        <v/>
      </c>
      <c r="AA13" s="360" t="str">
        <f t="shared" si="4"/>
        <v/>
      </c>
      <c r="AB13" s="361" t="str">
        <f t="shared" ref="AB13:AB29" si="6">IFERROR(IF(AND(Q12="Impacto",Q13="Impacto"),(AB12-(+AB12*T13)),IF(Q13="Impacto",(M12-(+M12*T13)),IF(Q13="Probabilidad",AB12,""))),"")</f>
        <v/>
      </c>
      <c r="AC13" s="362" t="str">
        <f t="shared" si="5"/>
        <v/>
      </c>
      <c r="AD13" s="357"/>
    </row>
    <row r="14" spans="1:68" ht="224.25" customHeight="1" x14ac:dyDescent="0.25">
      <c r="A14" s="364">
        <v>4</v>
      </c>
      <c r="B14" s="365" t="s">
        <v>133</v>
      </c>
      <c r="C14" s="365" t="s">
        <v>216</v>
      </c>
      <c r="D14" s="366" t="s">
        <v>217</v>
      </c>
      <c r="E14" s="367" t="s">
        <v>221</v>
      </c>
      <c r="F14" s="365" t="s">
        <v>123</v>
      </c>
      <c r="G14" s="364">
        <v>12</v>
      </c>
      <c r="H14" s="368" t="str">
        <f t="shared" ref="H14" si="7">IF(G14&lt;=0,"",IF(G14&lt;=2,"Muy Baja",IF(G14&lt;=24,"Baja",IF(G14&lt;=500,"Media",IF(G14&lt;=5000,"Alta","Muy Alta")))))</f>
        <v>Baja</v>
      </c>
      <c r="I14" s="369">
        <f t="shared" ref="I14" si="8">IF(H14="","",IF(H14="Muy Baja",0.2,IF(H14="Baja",0.4,IF(H14="Media",0.6,IF(H14="Alta",0.8,IF(H14="Muy Alta",1,))))))</f>
        <v>0.4</v>
      </c>
      <c r="J14" s="370" t="s">
        <v>152</v>
      </c>
      <c r="K14" s="370" t="s">
        <v>151</v>
      </c>
      <c r="L14" s="368" t="str">
        <f>IF(OR(K14='Tabla Impacto'!$C$11,K14='Tabla Impacto'!$D$11),"Leve",IF(OR(K14='Tabla Impacto'!$C$12,K14='Tabla Impacto'!$D$12),"Menor",IF(OR(K14='Tabla Impacto'!$C$13,K14='Tabla Impacto'!$D$13),"Moderado",IF(OR(K14='Tabla Impacto'!$C$14,K14='Tabla Impacto'!$D$14),"Mayor",IF(OR(K14='Tabla Impacto'!$C$15,K14='Tabla Impacto'!$D$15),"Catastrófico","")))))</f>
        <v>Menor</v>
      </c>
      <c r="M14" s="369">
        <f t="shared" ref="M14" si="9">IF(L14="","",IF(L14="Leve",0.2,IF(L14="Menor",0.4,IF(L14="Moderado",0.6,IF(L14="Mayor",0.8,IF(L14="Catastrófico",1,))))))</f>
        <v>0.4</v>
      </c>
      <c r="N14" s="371" t="str">
        <f t="shared" ref="N14" si="10">IF(OR(AND(H14="Muy Baja",L14="Leve"),AND(H14="Muy Baja",L14="Menor"),AND(H14="Baja",L14="Leve")),"Bajo",IF(OR(AND(H14="Muy baja",L14="Moderado"),AND(H14="Baja",L14="Menor"),AND(H14="Baja",L14="Moderado"),AND(H14="Media",L14="Leve"),AND(H14="Media",L14="Menor"),AND(H14="Media",L14="Moderado"),AND(H14="Alta",L14="Leve"),AND(H14="Alta",L14="Menor")),"Moderado",IF(OR(AND(H14="Muy Baja",L14="Mayor"),AND(H14="Baja",L14="Mayor"),AND(H14="Media",L14="Mayor"),AND(H14="Alta",L14="Moderado"),AND(H14="Alta",L14="Mayor"),AND(H14="Muy Alta",L14="Leve"),AND(H14="Muy Alta",L14="Menor"),AND(H14="Muy Alta",L14="Moderado"),AND(H14="Muy Alta",L14="Mayor")),"Alto",IF(OR(AND(H14="Muy Baja",L14="Catastrófico"),AND(H14="Baja",L14="Catastrófico"),AND(H14="Media",L14="Catastrófico"),AND(H14="Alta",L14="Catastrófico"),AND(H14="Muy Alta",L14="Catastrófico")),"Extremo",""))))</f>
        <v>Moderado</v>
      </c>
      <c r="O14" s="364"/>
      <c r="P14" s="372" t="s">
        <v>222</v>
      </c>
      <c r="Q14" s="373" t="str">
        <f t="shared" ref="Q14" si="11">IF(OR(R14="Preventivo",R14="Detectivo"),"Probabilidad",IF(R14="Correctivo","Impacto",""))</f>
        <v>Probabilidad</v>
      </c>
      <c r="R14" s="374" t="s">
        <v>14</v>
      </c>
      <c r="S14" s="374" t="s">
        <v>9</v>
      </c>
      <c r="T14" s="375" t="str">
        <f t="shared" si="0"/>
        <v>40%</v>
      </c>
      <c r="U14" s="374" t="s">
        <v>19</v>
      </c>
      <c r="V14" s="374" t="s">
        <v>22</v>
      </c>
      <c r="W14" s="374" t="s">
        <v>119</v>
      </c>
      <c r="X14" s="376">
        <f t="shared" si="1"/>
        <v>0.24</v>
      </c>
      <c r="Y14" s="377" t="str">
        <f t="shared" si="2"/>
        <v>Baja</v>
      </c>
      <c r="Z14" s="378">
        <f t="shared" si="3"/>
        <v>0.24</v>
      </c>
      <c r="AA14" s="377" t="s">
        <v>243</v>
      </c>
      <c r="AB14" s="379">
        <v>0</v>
      </c>
      <c r="AC14" s="380" t="str">
        <f t="shared" si="5"/>
        <v>Bajo</v>
      </c>
      <c r="AD14" s="374" t="s">
        <v>135</v>
      </c>
      <c r="AE14" s="332" t="s">
        <v>250</v>
      </c>
      <c r="AF14" s="171" t="s">
        <v>246</v>
      </c>
      <c r="AG14" s="171" t="s">
        <v>251</v>
      </c>
      <c r="AH14" s="169">
        <v>45046</v>
      </c>
    </row>
    <row r="15" spans="1:68" ht="275.25" customHeight="1" x14ac:dyDescent="0.25">
      <c r="A15" s="364"/>
      <c r="B15" s="365"/>
      <c r="C15" s="365"/>
      <c r="D15" s="366" t="s">
        <v>218</v>
      </c>
      <c r="E15" s="367"/>
      <c r="F15" s="365"/>
      <c r="G15" s="364"/>
      <c r="H15" s="368"/>
      <c r="I15" s="369"/>
      <c r="J15" s="370"/>
      <c r="K15" s="370"/>
      <c r="L15" s="368"/>
      <c r="M15" s="369"/>
      <c r="N15" s="371"/>
      <c r="O15" s="364"/>
      <c r="P15" s="372" t="s">
        <v>223</v>
      </c>
      <c r="Q15" s="373"/>
      <c r="R15" s="374"/>
      <c r="S15" s="374"/>
      <c r="T15" s="375" t="str">
        <f t="shared" si="0"/>
        <v/>
      </c>
      <c r="U15" s="374"/>
      <c r="V15" s="374"/>
      <c r="W15" s="374"/>
      <c r="X15" s="376"/>
      <c r="Y15" s="377"/>
      <c r="Z15" s="378"/>
      <c r="AA15" s="377"/>
      <c r="AB15" s="379"/>
      <c r="AC15" s="380"/>
      <c r="AD15" s="374"/>
      <c r="AE15" s="332"/>
      <c r="AF15" s="171"/>
      <c r="AG15" s="171"/>
      <c r="AH15" s="170"/>
    </row>
    <row r="16" spans="1:68" ht="146.25" customHeight="1" x14ac:dyDescent="0.25">
      <c r="A16" s="364"/>
      <c r="B16" s="365"/>
      <c r="C16" s="365"/>
      <c r="D16" s="366" t="s">
        <v>219</v>
      </c>
      <c r="E16" s="367"/>
      <c r="F16" s="365"/>
      <c r="G16" s="364"/>
      <c r="H16" s="368"/>
      <c r="I16" s="369"/>
      <c r="J16" s="370"/>
      <c r="K16" s="370"/>
      <c r="L16" s="368"/>
      <c r="M16" s="369"/>
      <c r="N16" s="371"/>
      <c r="O16" s="364"/>
      <c r="P16" s="372" t="s">
        <v>224</v>
      </c>
      <c r="Q16" s="373"/>
      <c r="R16" s="374"/>
      <c r="S16" s="374"/>
      <c r="T16" s="375" t="str">
        <f t="shared" si="0"/>
        <v/>
      </c>
      <c r="U16" s="374"/>
      <c r="V16" s="374"/>
      <c r="W16" s="374"/>
      <c r="X16" s="376"/>
      <c r="Y16" s="377"/>
      <c r="Z16" s="378"/>
      <c r="AA16" s="377"/>
      <c r="AB16" s="379"/>
      <c r="AC16" s="380"/>
      <c r="AD16" s="374"/>
      <c r="AE16" s="332"/>
      <c r="AF16" s="171"/>
      <c r="AG16" s="171"/>
      <c r="AH16" s="170"/>
    </row>
    <row r="17" spans="1:34" ht="138" customHeight="1" x14ac:dyDescent="0.25">
      <c r="A17" s="364"/>
      <c r="B17" s="365"/>
      <c r="C17" s="365"/>
      <c r="D17" s="366" t="s">
        <v>220</v>
      </c>
      <c r="E17" s="367"/>
      <c r="F17" s="365"/>
      <c r="G17" s="364"/>
      <c r="H17" s="368"/>
      <c r="I17" s="369"/>
      <c r="J17" s="370"/>
      <c r="K17" s="370"/>
      <c r="L17" s="368"/>
      <c r="M17" s="369"/>
      <c r="N17" s="371"/>
      <c r="O17" s="364"/>
      <c r="P17" s="372" t="s">
        <v>225</v>
      </c>
      <c r="Q17" s="373"/>
      <c r="R17" s="374"/>
      <c r="S17" s="374"/>
      <c r="T17" s="375" t="str">
        <f t="shared" si="0"/>
        <v/>
      </c>
      <c r="U17" s="374"/>
      <c r="V17" s="374"/>
      <c r="W17" s="374"/>
      <c r="X17" s="376"/>
      <c r="Y17" s="377"/>
      <c r="Z17" s="378"/>
      <c r="AA17" s="377"/>
      <c r="AB17" s="379"/>
      <c r="AC17" s="380"/>
      <c r="AD17" s="374"/>
      <c r="AE17" s="332"/>
      <c r="AF17" s="171"/>
      <c r="AG17" s="171"/>
      <c r="AH17" s="170"/>
    </row>
    <row r="18" spans="1:34" x14ac:dyDescent="0.25">
      <c r="A18" s="346"/>
      <c r="B18" s="350"/>
      <c r="C18" s="348"/>
      <c r="D18" s="366"/>
      <c r="E18" s="366"/>
      <c r="F18" s="350"/>
      <c r="G18" s="346"/>
      <c r="H18" s="381"/>
      <c r="I18" s="382"/>
      <c r="J18" s="383"/>
      <c r="K18" s="383"/>
      <c r="L18" s="381"/>
      <c r="M18" s="382"/>
      <c r="N18" s="384"/>
      <c r="O18" s="346"/>
      <c r="P18" s="372"/>
      <c r="Q18" s="356"/>
      <c r="R18" s="357"/>
      <c r="S18" s="357"/>
      <c r="T18" s="346"/>
      <c r="U18" s="357"/>
      <c r="V18" s="357"/>
      <c r="W18" s="357"/>
      <c r="X18" s="359"/>
      <c r="Y18" s="360"/>
      <c r="Z18" s="358"/>
      <c r="AA18" s="360"/>
      <c r="AB18" s="361"/>
      <c r="AC18" s="362"/>
      <c r="AD18" s="357"/>
    </row>
    <row r="19" spans="1:34" ht="27.75" customHeight="1" x14ac:dyDescent="0.25">
      <c r="A19" s="385" t="s">
        <v>227</v>
      </c>
      <c r="B19" s="385"/>
      <c r="C19" s="385"/>
      <c r="D19" s="385"/>
      <c r="E19" s="385"/>
      <c r="F19" s="385"/>
      <c r="G19" s="385"/>
      <c r="H19" s="385"/>
      <c r="I19" s="385"/>
      <c r="J19" s="385"/>
      <c r="K19" s="385"/>
      <c r="L19" s="385"/>
      <c r="M19" s="385"/>
      <c r="N19" s="385"/>
      <c r="O19" s="385"/>
      <c r="P19" s="372"/>
      <c r="Q19" s="356"/>
      <c r="R19" s="357"/>
      <c r="S19" s="357"/>
      <c r="T19" s="346"/>
      <c r="U19" s="357"/>
      <c r="V19" s="357"/>
      <c r="W19" s="357"/>
      <c r="X19" s="359"/>
      <c r="Y19" s="360"/>
      <c r="Z19" s="358"/>
      <c r="AA19" s="360"/>
      <c r="AB19" s="361"/>
      <c r="AC19" s="362"/>
      <c r="AD19" s="357"/>
    </row>
    <row r="20" spans="1:34" ht="27.75" customHeight="1" x14ac:dyDescent="0.25">
      <c r="A20" s="386"/>
      <c r="B20" s="386"/>
      <c r="C20" s="386"/>
      <c r="D20" s="386"/>
      <c r="E20" s="386"/>
      <c r="F20" s="386"/>
      <c r="G20" s="386"/>
      <c r="H20" s="386"/>
      <c r="I20" s="386"/>
      <c r="J20" s="386"/>
      <c r="K20" s="386"/>
      <c r="L20" s="386"/>
      <c r="M20" s="386"/>
      <c r="N20" s="386"/>
      <c r="O20" s="386"/>
      <c r="P20" s="372"/>
      <c r="Q20" s="356"/>
      <c r="R20" s="357"/>
      <c r="S20" s="357"/>
      <c r="T20" s="346"/>
      <c r="U20" s="357"/>
      <c r="V20" s="357"/>
      <c r="W20" s="357"/>
      <c r="X20" s="359"/>
      <c r="Y20" s="360"/>
      <c r="Z20" s="358"/>
      <c r="AA20" s="360"/>
      <c r="AB20" s="361"/>
      <c r="AC20" s="362"/>
      <c r="AD20" s="357"/>
    </row>
    <row r="21" spans="1:34" ht="193.5" customHeight="1" x14ac:dyDescent="0.25">
      <c r="A21" s="364">
        <v>5</v>
      </c>
      <c r="B21" s="347" t="s">
        <v>133</v>
      </c>
      <c r="C21" s="367" t="s">
        <v>228</v>
      </c>
      <c r="D21" s="366" t="s">
        <v>229</v>
      </c>
      <c r="E21" s="367" t="s">
        <v>233</v>
      </c>
      <c r="F21" s="365" t="s">
        <v>123</v>
      </c>
      <c r="G21" s="364">
        <v>2</v>
      </c>
      <c r="H21" s="368" t="str">
        <f t="shared" ref="H21:H29" si="12">IF(G21&lt;=0,"",IF(G21&lt;=2,"Muy Baja",IF(G21&lt;=24,"Baja",IF(G21&lt;=500,"Media",IF(G21&lt;=5000,"Alta","Muy Alta")))))</f>
        <v>Muy Baja</v>
      </c>
      <c r="I21" s="369">
        <f t="shared" ref="I21" si="13">IF(H21="","",IF(H21="Muy Baja",0.2,IF(H21="Baja",0.4,IF(H21="Media",0.6,IF(H21="Alta",0.8,IF(H21="Muy Alta",1,))))))</f>
        <v>0.2</v>
      </c>
      <c r="J21" s="370" t="s">
        <v>152</v>
      </c>
      <c r="K21" s="370" t="s">
        <v>151</v>
      </c>
      <c r="L21" s="368" t="str">
        <f>IF(OR(K21='Tabla Impacto'!$C$11,K21='Tabla Impacto'!$D$11),"Leve",IF(OR(K21='Tabla Impacto'!$C$12,K21='Tabla Impacto'!$D$12),"Menor",IF(OR(K21='Tabla Impacto'!$C$13,K21='Tabla Impacto'!$D$13),"Moderado",IF(OR(K21='Tabla Impacto'!$C$14,K21='Tabla Impacto'!$D$14),"Mayor",IF(OR(K21='Tabla Impacto'!$C$15,K21='Tabla Impacto'!$D$15),"Catastrófico","")))))</f>
        <v>Menor</v>
      </c>
      <c r="M21" s="369">
        <f t="shared" ref="M21:M29" si="14">IF(L21="","",IF(L21="Leve",0.2,IF(L21="Menor",0.4,IF(L21="Moderado",0.6,IF(L21="Mayor",0.8,IF(L21="Catastrófico",1,))))))</f>
        <v>0.4</v>
      </c>
      <c r="N21" s="371" t="str">
        <f t="shared" ref="N21:N29" si="15">IF(OR(AND(H21="Muy Baja",L21="Leve"),AND(H21="Muy Baja",L21="Menor"),AND(H21="Baja",L21="Leve")),"Bajo",IF(OR(AND(H21="Muy baja",L21="Moderado"),AND(H21="Baja",L21="Menor"),AND(H21="Baja",L21="Moderado"),AND(H21="Media",L21="Leve"),AND(H21="Media",L21="Menor"),AND(H21="Media",L21="Moderado"),AND(H21="Alta",L21="Leve"),AND(H21="Alta",L21="Menor")),"Moderado",IF(OR(AND(H21="Muy Baja",L21="Mayor"),AND(H21="Baja",L21="Mayor"),AND(H21="Media",L21="Mayor"),AND(H21="Alta",L21="Moderado"),AND(H21="Alta",L21="Mayor"),AND(H21="Muy Alta",L21="Leve"),AND(H21="Muy Alta",L21="Menor"),AND(H21="Muy Alta",L21="Moderado"),AND(H21="Muy Alta",L21="Mayor")),"Alto",IF(OR(AND(H21="Muy Baja",L21="Catastrófico"),AND(H21="Baja",L21="Catastrófico"),AND(H21="Media",L21="Catastrófico"),AND(H21="Alta",L21="Catastrófico"),AND(H21="Muy Alta",L21="Catastrófico")),"Extremo",""))))</f>
        <v>Bajo</v>
      </c>
      <c r="O21" s="355"/>
      <c r="P21" s="372" t="s">
        <v>222</v>
      </c>
      <c r="Q21" s="387" t="str">
        <f t="shared" ref="Q21:Q29" si="16">IF(OR(R21="Preventivo",R21="Detectivo"),"Probabilidad",IF(R21="Correctivo","Impacto",""))</f>
        <v>Probabilidad</v>
      </c>
      <c r="R21" s="388" t="s">
        <v>14</v>
      </c>
      <c r="S21" s="388" t="s">
        <v>9</v>
      </c>
      <c r="T21" s="389" t="str">
        <f t="shared" ref="T21:T24" si="17">IF(AND(R21="Preventivo",S21="Automático"),"50%",IF(AND(R21="Preventivo",S21="Manual"),"40%",IF(AND(R21="Detectivo",S21="Automático"),"40%",IF(AND(R21="Detectivo",S21="Manual"),"30%",IF(AND(R21="Correctivo",S21="Automático"),"35%",IF(AND(R21="Correctivo",S21="Manual"),"25%",""))))))</f>
        <v>40%</v>
      </c>
      <c r="U21" s="388" t="s">
        <v>19</v>
      </c>
      <c r="V21" s="388" t="s">
        <v>22</v>
      </c>
      <c r="W21" s="388" t="s">
        <v>119</v>
      </c>
      <c r="X21" s="390">
        <f t="shared" ref="X21:X28" si="18">IFERROR(IF(Q21="Probabilidad",(I21-(+I21*T21)),IF(Q21="Impacto",I21,"")),"")</f>
        <v>0.12</v>
      </c>
      <c r="Y21" s="360" t="str">
        <f t="shared" si="2"/>
        <v>Muy Baja</v>
      </c>
      <c r="Z21" s="358">
        <f t="shared" si="3"/>
        <v>0.12</v>
      </c>
      <c r="AA21" s="360" t="str">
        <f t="shared" si="4"/>
        <v>Leve</v>
      </c>
      <c r="AB21" s="361">
        <f>IFERROR(IF(AND(Q17="Impacto",Q21="Impacto"),(AB17-(+AB17*T21)),IF(Q21="Impacto",(M17-(+M17*T21)),IF(Q21="Probabilidad",AB17,""))),"")</f>
        <v>0</v>
      </c>
      <c r="AC21" s="362" t="str">
        <f t="shared" si="5"/>
        <v>Bajo</v>
      </c>
      <c r="AD21" s="357" t="s">
        <v>135</v>
      </c>
      <c r="AE21" s="332" t="s">
        <v>212</v>
      </c>
      <c r="AF21" s="171" t="s">
        <v>246</v>
      </c>
      <c r="AG21" s="170"/>
      <c r="AH21" s="169">
        <v>45046</v>
      </c>
    </row>
    <row r="22" spans="1:34" ht="300.75" customHeight="1" x14ac:dyDescent="0.25">
      <c r="A22" s="364"/>
      <c r="B22" s="347" t="s">
        <v>133</v>
      </c>
      <c r="C22" s="367"/>
      <c r="D22" s="366" t="s">
        <v>230</v>
      </c>
      <c r="E22" s="367"/>
      <c r="F22" s="365"/>
      <c r="G22" s="364"/>
      <c r="H22" s="368"/>
      <c r="I22" s="369"/>
      <c r="J22" s="370"/>
      <c r="K22" s="370"/>
      <c r="L22" s="368"/>
      <c r="M22" s="369"/>
      <c r="N22" s="371"/>
      <c r="O22" s="355"/>
      <c r="P22" s="372" t="s">
        <v>244</v>
      </c>
      <c r="Q22" s="387" t="str">
        <f t="shared" si="16"/>
        <v>Probabilidad</v>
      </c>
      <c r="R22" s="388" t="s">
        <v>14</v>
      </c>
      <c r="S22" s="388" t="s">
        <v>9</v>
      </c>
      <c r="T22" s="389" t="str">
        <f t="shared" si="17"/>
        <v>40%</v>
      </c>
      <c r="U22" s="388" t="s">
        <v>19</v>
      </c>
      <c r="V22" s="388" t="s">
        <v>22</v>
      </c>
      <c r="W22" s="388" t="s">
        <v>119</v>
      </c>
      <c r="X22" s="390">
        <f t="shared" si="18"/>
        <v>0</v>
      </c>
      <c r="Y22" s="360" t="str">
        <f t="shared" si="2"/>
        <v>Muy Baja</v>
      </c>
      <c r="Z22" s="358">
        <f t="shared" si="3"/>
        <v>0</v>
      </c>
      <c r="AA22" s="360" t="str">
        <f t="shared" si="4"/>
        <v>Leve</v>
      </c>
      <c r="AB22" s="361">
        <f t="shared" si="6"/>
        <v>0</v>
      </c>
      <c r="AC22" s="362" t="str">
        <f t="shared" si="5"/>
        <v>Bajo</v>
      </c>
      <c r="AD22" s="357" t="s">
        <v>135</v>
      </c>
      <c r="AE22" s="332"/>
      <c r="AF22" s="171"/>
      <c r="AG22" s="170"/>
      <c r="AH22" s="170"/>
    </row>
    <row r="23" spans="1:34" ht="193.5" customHeight="1" x14ac:dyDescent="0.25">
      <c r="A23" s="364"/>
      <c r="B23" s="347" t="s">
        <v>133</v>
      </c>
      <c r="C23" s="367"/>
      <c r="D23" s="366" t="s">
        <v>231</v>
      </c>
      <c r="E23" s="367"/>
      <c r="F23" s="365"/>
      <c r="G23" s="364"/>
      <c r="H23" s="368"/>
      <c r="I23" s="369"/>
      <c r="J23" s="370"/>
      <c r="K23" s="370"/>
      <c r="L23" s="368"/>
      <c r="M23" s="369"/>
      <c r="N23" s="371"/>
      <c r="O23" s="355"/>
      <c r="P23" s="372" t="s">
        <v>224</v>
      </c>
      <c r="Q23" s="387" t="str">
        <f>IF(OR(R23="Preventivo",R23="Detectivo"),"Probabilidad",IF(R23="Correctivo","Impacto",""))</f>
        <v>Probabilidad</v>
      </c>
      <c r="R23" s="388" t="s">
        <v>14</v>
      </c>
      <c r="S23" s="388" t="s">
        <v>9</v>
      </c>
      <c r="T23" s="389" t="str">
        <f t="shared" si="17"/>
        <v>40%</v>
      </c>
      <c r="U23" s="388" t="s">
        <v>19</v>
      </c>
      <c r="V23" s="388" t="s">
        <v>22</v>
      </c>
      <c r="W23" s="388" t="s">
        <v>119</v>
      </c>
      <c r="X23" s="390">
        <f t="shared" si="18"/>
        <v>0</v>
      </c>
      <c r="Y23" s="360" t="str">
        <f t="shared" si="2"/>
        <v>Muy Baja</v>
      </c>
      <c r="Z23" s="358">
        <f t="shared" si="3"/>
        <v>0</v>
      </c>
      <c r="AA23" s="360" t="str">
        <f t="shared" si="4"/>
        <v>Leve</v>
      </c>
      <c r="AB23" s="361">
        <f t="shared" si="6"/>
        <v>0</v>
      </c>
      <c r="AC23" s="362" t="str">
        <f t="shared" si="5"/>
        <v>Bajo</v>
      </c>
      <c r="AD23" s="357" t="s">
        <v>135</v>
      </c>
      <c r="AE23" s="332"/>
      <c r="AF23" s="171"/>
      <c r="AG23" s="170"/>
      <c r="AH23" s="170"/>
    </row>
    <row r="24" spans="1:34" ht="138" customHeight="1" x14ac:dyDescent="0.25">
      <c r="A24" s="364"/>
      <c r="B24" s="347" t="s">
        <v>133</v>
      </c>
      <c r="C24" s="367"/>
      <c r="D24" s="366" t="s">
        <v>232</v>
      </c>
      <c r="E24" s="367"/>
      <c r="F24" s="365"/>
      <c r="G24" s="364"/>
      <c r="H24" s="368"/>
      <c r="I24" s="369"/>
      <c r="J24" s="370"/>
      <c r="K24" s="370"/>
      <c r="L24" s="368"/>
      <c r="M24" s="369"/>
      <c r="N24" s="371"/>
      <c r="O24" s="355"/>
      <c r="P24" s="366" t="s">
        <v>245</v>
      </c>
      <c r="Q24" s="387" t="str">
        <f t="shared" si="16"/>
        <v>Probabilidad</v>
      </c>
      <c r="R24" s="388" t="s">
        <v>14</v>
      </c>
      <c r="S24" s="388" t="s">
        <v>9</v>
      </c>
      <c r="T24" s="389" t="str">
        <f t="shared" si="17"/>
        <v>40%</v>
      </c>
      <c r="U24" s="388" t="s">
        <v>19</v>
      </c>
      <c r="V24" s="388" t="s">
        <v>22</v>
      </c>
      <c r="W24" s="388" t="s">
        <v>119</v>
      </c>
      <c r="X24" s="390">
        <f t="shared" si="18"/>
        <v>0</v>
      </c>
      <c r="Y24" s="360" t="str">
        <f t="shared" si="2"/>
        <v>Muy Baja</v>
      </c>
      <c r="Z24" s="358">
        <f t="shared" si="3"/>
        <v>0</v>
      </c>
      <c r="AA24" s="360" t="str">
        <f t="shared" si="4"/>
        <v>Leve</v>
      </c>
      <c r="AB24" s="361">
        <f t="shared" si="6"/>
        <v>0</v>
      </c>
      <c r="AC24" s="362" t="str">
        <f t="shared" si="5"/>
        <v>Bajo</v>
      </c>
      <c r="AD24" s="357" t="s">
        <v>135</v>
      </c>
      <c r="AE24" s="332"/>
      <c r="AF24" s="171"/>
      <c r="AG24" s="170"/>
      <c r="AH24" s="170"/>
    </row>
    <row r="25" spans="1:34" x14ac:dyDescent="0.25">
      <c r="A25" s="346"/>
      <c r="B25" s="347"/>
      <c r="C25" s="366"/>
      <c r="D25" s="366"/>
      <c r="E25" s="366"/>
      <c r="F25" s="350"/>
      <c r="G25" s="346"/>
      <c r="H25" s="381"/>
      <c r="I25" s="382"/>
      <c r="J25" s="383"/>
      <c r="K25" s="383"/>
      <c r="L25" s="381"/>
      <c r="M25" s="382"/>
      <c r="N25" s="384"/>
      <c r="O25" s="355"/>
      <c r="P25" s="366"/>
      <c r="Q25" s="387"/>
      <c r="R25" s="388"/>
      <c r="S25" s="388"/>
      <c r="T25" s="389"/>
      <c r="U25" s="388"/>
      <c r="V25" s="388"/>
      <c r="W25" s="388"/>
      <c r="X25" s="390"/>
      <c r="Y25" s="360"/>
      <c r="Z25" s="358"/>
      <c r="AA25" s="360"/>
      <c r="AB25" s="361"/>
      <c r="AC25" s="362"/>
      <c r="AD25" s="357"/>
    </row>
    <row r="26" spans="1:34" ht="23.25" x14ac:dyDescent="0.25">
      <c r="A26" s="391" t="s">
        <v>234</v>
      </c>
      <c r="B26" s="391"/>
      <c r="C26" s="391"/>
      <c r="D26" s="391"/>
      <c r="E26" s="391"/>
      <c r="F26" s="391"/>
      <c r="G26" s="391"/>
      <c r="H26" s="391"/>
      <c r="I26" s="391"/>
      <c r="J26" s="391"/>
      <c r="K26" s="391"/>
      <c r="L26" s="391"/>
      <c r="M26" s="391"/>
      <c r="N26" s="391"/>
      <c r="O26" s="391"/>
      <c r="P26" s="366"/>
      <c r="Q26" s="387"/>
      <c r="R26" s="388"/>
      <c r="S26" s="388"/>
      <c r="T26" s="389"/>
      <c r="U26" s="388"/>
      <c r="V26" s="388"/>
      <c r="W26" s="388"/>
      <c r="X26" s="390"/>
      <c r="Y26" s="360"/>
      <c r="Z26" s="358"/>
      <c r="AA26" s="360"/>
      <c r="AB26" s="361"/>
      <c r="AC26" s="362"/>
      <c r="AD26" s="357"/>
    </row>
    <row r="27" spans="1:34" x14ac:dyDescent="0.25">
      <c r="A27" s="346"/>
      <c r="B27" s="347"/>
      <c r="C27" s="366"/>
      <c r="D27" s="366"/>
      <c r="E27" s="366"/>
      <c r="F27" s="350"/>
      <c r="G27" s="346"/>
      <c r="H27" s="381"/>
      <c r="I27" s="382"/>
      <c r="J27" s="383"/>
      <c r="K27" s="383"/>
      <c r="L27" s="381"/>
      <c r="M27" s="382"/>
      <c r="N27" s="384"/>
      <c r="O27" s="355"/>
      <c r="P27" s="366"/>
      <c r="Q27" s="387"/>
      <c r="R27" s="388"/>
      <c r="S27" s="388"/>
      <c r="T27" s="389"/>
      <c r="U27" s="388"/>
      <c r="V27" s="388"/>
      <c r="W27" s="388"/>
      <c r="X27" s="390"/>
      <c r="Y27" s="360"/>
      <c r="Z27" s="358"/>
      <c r="AA27" s="360"/>
      <c r="AB27" s="361"/>
      <c r="AC27" s="362"/>
      <c r="AD27" s="357"/>
    </row>
    <row r="28" spans="1:34" ht="381.75" customHeight="1" x14ac:dyDescent="0.25">
      <c r="A28" s="346">
        <v>6</v>
      </c>
      <c r="B28" s="347" t="s">
        <v>133</v>
      </c>
      <c r="C28" s="366" t="s">
        <v>235</v>
      </c>
      <c r="D28" s="366" t="s">
        <v>236</v>
      </c>
      <c r="E28" s="366" t="s">
        <v>237</v>
      </c>
      <c r="F28" s="347" t="s">
        <v>123</v>
      </c>
      <c r="G28" s="346">
        <v>5</v>
      </c>
      <c r="H28" s="351" t="str">
        <f t="shared" si="12"/>
        <v>Baja</v>
      </c>
      <c r="I28" s="352">
        <v>0.2</v>
      </c>
      <c r="J28" s="392" t="s">
        <v>152</v>
      </c>
      <c r="K28" s="392" t="s">
        <v>151</v>
      </c>
      <c r="L28" s="351" t="str">
        <f>IF(OR(K28='Tabla Impacto'!$C$11,K28='Tabla Impacto'!$D$11),"Leve",IF(OR(K28='Tabla Impacto'!$C$12,K28='Tabla Impacto'!$D$12),"Menor",IF(OR(K28='Tabla Impacto'!$C$13,K28='Tabla Impacto'!$D$13),"Moderado",IF(OR(K28='Tabla Impacto'!$C$14,K28='Tabla Impacto'!$D$14),"Mayor",IF(OR(K28='Tabla Impacto'!$C$15,K28='Tabla Impacto'!$D$15),"Catastrófico","")))))</f>
        <v>Menor</v>
      </c>
      <c r="M28" s="352">
        <f t="shared" si="14"/>
        <v>0.4</v>
      </c>
      <c r="N28" s="354" t="str">
        <f t="shared" si="15"/>
        <v>Moderado</v>
      </c>
      <c r="O28" s="355"/>
      <c r="P28" s="372" t="s">
        <v>238</v>
      </c>
      <c r="Q28" s="387" t="str">
        <f t="shared" si="16"/>
        <v>Probabilidad</v>
      </c>
      <c r="R28" s="388" t="s">
        <v>14</v>
      </c>
      <c r="S28" s="388" t="s">
        <v>9</v>
      </c>
      <c r="T28" s="355"/>
      <c r="U28" s="388" t="s">
        <v>19</v>
      </c>
      <c r="V28" s="388" t="s">
        <v>22</v>
      </c>
      <c r="W28" s="388" t="s">
        <v>119</v>
      </c>
      <c r="X28" s="390">
        <f t="shared" si="18"/>
        <v>0.2</v>
      </c>
      <c r="Y28" s="360" t="str">
        <f t="shared" si="2"/>
        <v>Muy Baja</v>
      </c>
      <c r="Z28" s="358">
        <f t="shared" si="3"/>
        <v>0.2</v>
      </c>
      <c r="AA28" s="360" t="str">
        <f t="shared" si="4"/>
        <v>Leve</v>
      </c>
      <c r="AB28" s="361">
        <f>IFERROR(IF(AND(Q24="Impacto",Q28="Impacto"),(AB24-(+AB24*T28)),IF(Q28="Impacto",(M24-(+M24*T28)),IF(Q28="Probabilidad",AB24,""))),"")</f>
        <v>0</v>
      </c>
      <c r="AC28" s="362" t="str">
        <f t="shared" si="5"/>
        <v>Bajo</v>
      </c>
      <c r="AD28" s="357" t="s">
        <v>135</v>
      </c>
      <c r="AE28" s="332" t="s">
        <v>247</v>
      </c>
      <c r="AF28" s="171" t="s">
        <v>248</v>
      </c>
      <c r="AG28" s="171" t="s">
        <v>249</v>
      </c>
      <c r="AH28" s="169">
        <v>45046</v>
      </c>
    </row>
    <row r="29" spans="1:34" ht="269.25" customHeight="1" x14ac:dyDescent="0.25">
      <c r="A29" s="346">
        <v>7</v>
      </c>
      <c r="B29" s="347" t="s">
        <v>133</v>
      </c>
      <c r="C29" s="366" t="s">
        <v>239</v>
      </c>
      <c r="D29" s="366" t="s">
        <v>240</v>
      </c>
      <c r="E29" s="372" t="s">
        <v>241</v>
      </c>
      <c r="F29" s="347" t="s">
        <v>123</v>
      </c>
      <c r="G29" s="346">
        <v>5</v>
      </c>
      <c r="H29" s="351" t="str">
        <f t="shared" si="12"/>
        <v>Baja</v>
      </c>
      <c r="I29" s="352">
        <v>0.2</v>
      </c>
      <c r="J29" s="392" t="s">
        <v>152</v>
      </c>
      <c r="K29" s="392" t="s">
        <v>151</v>
      </c>
      <c r="L29" s="351" t="str">
        <f>IF(OR(K29='Tabla Impacto'!$C$11,K29='Tabla Impacto'!$D$11),"Leve",IF(OR(K29='Tabla Impacto'!$C$12,K29='Tabla Impacto'!$D$12),"Menor",IF(OR(K29='Tabla Impacto'!$C$13,K29='Tabla Impacto'!$D$13),"Moderado",IF(OR(K29='Tabla Impacto'!$C$14,K29='Tabla Impacto'!$D$14),"Mayor",IF(OR(K29='Tabla Impacto'!$C$15,K29='Tabla Impacto'!$D$15),"Catastrófico","")))))</f>
        <v>Menor</v>
      </c>
      <c r="M29" s="352">
        <f t="shared" si="14"/>
        <v>0.4</v>
      </c>
      <c r="N29" s="354" t="str">
        <f t="shared" si="15"/>
        <v>Moderado</v>
      </c>
      <c r="O29" s="355"/>
      <c r="P29" s="372" t="s">
        <v>242</v>
      </c>
      <c r="Q29" s="387" t="str">
        <f t="shared" si="16"/>
        <v>Probabilidad</v>
      </c>
      <c r="R29" s="388" t="s">
        <v>14</v>
      </c>
      <c r="S29" s="388" t="s">
        <v>9</v>
      </c>
      <c r="T29" s="355"/>
      <c r="U29" s="388" t="s">
        <v>19</v>
      </c>
      <c r="V29" s="388" t="s">
        <v>22</v>
      </c>
      <c r="W29" s="388" t="s">
        <v>119</v>
      </c>
      <c r="X29" s="390"/>
      <c r="Y29" s="360" t="str">
        <f t="shared" si="2"/>
        <v/>
      </c>
      <c r="Z29" s="358">
        <f t="shared" si="3"/>
        <v>0</v>
      </c>
      <c r="AA29" s="360" t="str">
        <f t="shared" si="4"/>
        <v>Leve</v>
      </c>
      <c r="AB29" s="361">
        <f t="shared" si="6"/>
        <v>0</v>
      </c>
      <c r="AC29" s="362" t="str">
        <f t="shared" si="5"/>
        <v/>
      </c>
      <c r="AD29" s="357" t="s">
        <v>135</v>
      </c>
      <c r="AE29" s="332"/>
      <c r="AF29" s="171"/>
      <c r="AG29" s="171"/>
      <c r="AH29" s="170"/>
    </row>
    <row r="30" spans="1:34" x14ac:dyDescent="0.25">
      <c r="B30" s="123"/>
      <c r="F30" s="123"/>
      <c r="H30" s="333"/>
      <c r="I30" s="334"/>
      <c r="J30" s="335"/>
      <c r="K30" s="335"/>
      <c r="L30" s="336"/>
      <c r="M30" s="337"/>
      <c r="N30" s="338"/>
      <c r="Q30" s="339"/>
      <c r="R30" s="340"/>
      <c r="S30" s="340"/>
      <c r="U30" s="340"/>
      <c r="V30" s="340"/>
      <c r="W30" s="340"/>
      <c r="X30" s="124"/>
      <c r="Y30" s="125"/>
      <c r="Z30" s="126"/>
      <c r="AA30" s="125"/>
      <c r="AB30" s="127"/>
      <c r="AC30" s="128"/>
      <c r="AD30" s="129"/>
    </row>
    <row r="31" spans="1:34" x14ac:dyDescent="0.25">
      <c r="A31" s="122"/>
      <c r="B31" s="122" t="s">
        <v>252</v>
      </c>
      <c r="C31" s="330" t="s">
        <v>255</v>
      </c>
      <c r="D31" s="330"/>
      <c r="E31" s="330"/>
    </row>
    <row r="32" spans="1:34" x14ac:dyDescent="0.25">
      <c r="A32" s="122"/>
      <c r="B32" s="122" t="s">
        <v>253</v>
      </c>
      <c r="C32" s="330" t="s">
        <v>256</v>
      </c>
      <c r="D32" s="330"/>
      <c r="E32" s="330"/>
    </row>
  </sheetData>
  <dataConsolidate/>
  <mergeCells count="103">
    <mergeCell ref="C31:E31"/>
    <mergeCell ref="C32:E32"/>
    <mergeCell ref="C6:N6"/>
    <mergeCell ref="P10:P11"/>
    <mergeCell ref="H10:H11"/>
    <mergeCell ref="I10:I11"/>
    <mergeCell ref="L10:L11"/>
    <mergeCell ref="M10:M11"/>
    <mergeCell ref="O6:Q6"/>
    <mergeCell ref="B10:B11"/>
    <mergeCell ref="A2:AJ2"/>
    <mergeCell ref="A4:AJ4"/>
    <mergeCell ref="A9:G9"/>
    <mergeCell ref="H9:N9"/>
    <mergeCell ref="O9:W9"/>
    <mergeCell ref="X9:AD9"/>
    <mergeCell ref="AE9:AJ9"/>
    <mergeCell ref="AD10:AD11"/>
    <mergeCell ref="C7:N7"/>
    <mergeCell ref="C8:N8"/>
    <mergeCell ref="O10:O11"/>
    <mergeCell ref="AC10:AC11"/>
    <mergeCell ref="AB10:AB11"/>
    <mergeCell ref="X10:X11"/>
    <mergeCell ref="A3:AJ3"/>
    <mergeCell ref="N10:N11"/>
    <mergeCell ref="J10:J11"/>
    <mergeCell ref="K10:K11"/>
    <mergeCell ref="Q10:Q11"/>
    <mergeCell ref="R10:W10"/>
    <mergeCell ref="AJ10:AJ11"/>
    <mergeCell ref="AI10:AI11"/>
    <mergeCell ref="AH10:AH11"/>
    <mergeCell ref="AG10:AG11"/>
    <mergeCell ref="AF10:AF11"/>
    <mergeCell ref="AE10:AE11"/>
    <mergeCell ref="AA10:AA11"/>
    <mergeCell ref="Y10:Y11"/>
    <mergeCell ref="Z10:Z11"/>
    <mergeCell ref="G10:G11"/>
    <mergeCell ref="A6:B6"/>
    <mergeCell ref="A7:B7"/>
    <mergeCell ref="A8:B8"/>
    <mergeCell ref="A10:A11"/>
    <mergeCell ref="F10:F11"/>
    <mergeCell ref="E10:E11"/>
    <mergeCell ref="D10:D11"/>
    <mergeCell ref="C10:C11"/>
    <mergeCell ref="A13:O13"/>
    <mergeCell ref="F21:F24"/>
    <mergeCell ref="H21:H24"/>
    <mergeCell ref="I21:I24"/>
    <mergeCell ref="J21:J24"/>
    <mergeCell ref="K21:K24"/>
    <mergeCell ref="L21:L24"/>
    <mergeCell ref="M21:M24"/>
    <mergeCell ref="N21:N24"/>
    <mergeCell ref="N14:N17"/>
    <mergeCell ref="O14:O17"/>
    <mergeCell ref="I14:I17"/>
    <mergeCell ref="H14:H17"/>
    <mergeCell ref="J14:J17"/>
    <mergeCell ref="K14:K17"/>
    <mergeCell ref="L14:L17"/>
    <mergeCell ref="M14:M17"/>
    <mergeCell ref="B14:B17"/>
    <mergeCell ref="C14:C17"/>
    <mergeCell ref="E14:E17"/>
    <mergeCell ref="F14:F17"/>
    <mergeCell ref="G14:G17"/>
    <mergeCell ref="A14:A17"/>
    <mergeCell ref="A21:A24"/>
    <mergeCell ref="A26:O26"/>
    <mergeCell ref="AC14:AC17"/>
    <mergeCell ref="AD14:AD17"/>
    <mergeCell ref="A19:O19"/>
    <mergeCell ref="C21:C24"/>
    <mergeCell ref="E21:E24"/>
    <mergeCell ref="G21:G24"/>
    <mergeCell ref="X14:X17"/>
    <mergeCell ref="Y14:Y17"/>
    <mergeCell ref="Z14:Z17"/>
    <mergeCell ref="AA14:AA17"/>
    <mergeCell ref="AB14:AB17"/>
    <mergeCell ref="S14:S17"/>
    <mergeCell ref="U14:U17"/>
    <mergeCell ref="V14:V17"/>
    <mergeCell ref="W14:W17"/>
    <mergeCell ref="T14:T17"/>
    <mergeCell ref="Q14:Q17"/>
    <mergeCell ref="R14:R17"/>
    <mergeCell ref="AH14:AH17"/>
    <mergeCell ref="AH21:AH24"/>
    <mergeCell ref="AH28:AH29"/>
    <mergeCell ref="AE21:AE24"/>
    <mergeCell ref="AF21:AF24"/>
    <mergeCell ref="AG21:AG24"/>
    <mergeCell ref="AE28:AE29"/>
    <mergeCell ref="AF28:AF29"/>
    <mergeCell ref="AG28:AG29"/>
    <mergeCell ref="AE14:AE17"/>
    <mergeCell ref="AF14:AF17"/>
    <mergeCell ref="AG14:AG17"/>
  </mergeCells>
  <conditionalFormatting sqref="Y12:Y14 H12">
    <cfRule type="cellIs" dxfId="46" priority="440" operator="equal">
      <formula>"Muy Alta"</formula>
    </cfRule>
    <cfRule type="cellIs" dxfId="45" priority="441" operator="equal">
      <formula>"Alta"</formula>
    </cfRule>
    <cfRule type="cellIs" dxfId="44" priority="442" operator="equal">
      <formula>"Media"</formula>
    </cfRule>
    <cfRule type="cellIs" dxfId="43" priority="443" operator="equal">
      <formula>"Baja"</formula>
    </cfRule>
    <cfRule type="cellIs" dxfId="42" priority="444" operator="equal">
      <formula>"Muy Baja"</formula>
    </cfRule>
  </conditionalFormatting>
  <conditionalFormatting sqref="AA12:AA14 L12">
    <cfRule type="cellIs" dxfId="41" priority="435" operator="equal">
      <formula>"Catastrófico"</formula>
    </cfRule>
    <cfRule type="cellIs" dxfId="40" priority="436" operator="equal">
      <formula>"Mayor"</formula>
    </cfRule>
    <cfRule type="cellIs" dxfId="39" priority="437" operator="equal">
      <formula>"Moderado"</formula>
    </cfRule>
    <cfRule type="cellIs" dxfId="38" priority="438" operator="equal">
      <formula>"Menor"</formula>
    </cfRule>
    <cfRule type="cellIs" dxfId="37" priority="439" operator="equal">
      <formula>"Leve"</formula>
    </cfRule>
  </conditionalFormatting>
  <conditionalFormatting sqref="AC12:AC14 N12">
    <cfRule type="cellIs" dxfId="36" priority="431" operator="equal">
      <formula>"Extremo"</formula>
    </cfRule>
    <cfRule type="cellIs" dxfId="35" priority="432" operator="equal">
      <formula>"Alto"</formula>
    </cfRule>
    <cfRule type="cellIs" dxfId="34" priority="433" operator="equal">
      <formula>"Moderado"</formula>
    </cfRule>
    <cfRule type="cellIs" dxfId="33" priority="434" operator="equal">
      <formula>"Bajo"</formula>
    </cfRule>
  </conditionalFormatting>
  <conditionalFormatting sqref="Y21:Y30">
    <cfRule type="cellIs" dxfId="32" priority="29" operator="equal">
      <formula>"Muy Alta"</formula>
    </cfRule>
    <cfRule type="cellIs" dxfId="31" priority="30" operator="equal">
      <formula>"Alta"</formula>
    </cfRule>
    <cfRule type="cellIs" dxfId="30" priority="31" operator="equal">
      <formula>"Media"</formula>
    </cfRule>
    <cfRule type="cellIs" dxfId="29" priority="32" operator="equal">
      <formula>"Baja"</formula>
    </cfRule>
    <cfRule type="cellIs" dxfId="28" priority="33" operator="equal">
      <formula>"Muy Baja"</formula>
    </cfRule>
  </conditionalFormatting>
  <conditionalFormatting sqref="AA21:AA30">
    <cfRule type="cellIs" dxfId="27" priority="24" operator="equal">
      <formula>"Catastrófico"</formula>
    </cfRule>
    <cfRule type="cellIs" dxfId="26" priority="25" operator="equal">
      <formula>"Mayor"</formula>
    </cfRule>
    <cfRule type="cellIs" dxfId="25" priority="26" operator="equal">
      <formula>"Moderado"</formula>
    </cfRule>
    <cfRule type="cellIs" dxfId="24" priority="27" operator="equal">
      <formula>"Menor"</formula>
    </cfRule>
    <cfRule type="cellIs" dxfId="23" priority="28" operator="equal">
      <formula>"Leve"</formula>
    </cfRule>
  </conditionalFormatting>
  <conditionalFormatting sqref="AC21:AC30">
    <cfRule type="cellIs" dxfId="22" priority="20" operator="equal">
      <formula>"Extremo"</formula>
    </cfRule>
    <cfRule type="cellIs" dxfId="21" priority="21" operator="equal">
      <formula>"Alto"</formula>
    </cfRule>
    <cfRule type="cellIs" dxfId="20" priority="22" operator="equal">
      <formula>"Moderado"</formula>
    </cfRule>
    <cfRule type="cellIs" dxfId="19" priority="23" operator="equal">
      <formula>"Bajo"</formula>
    </cfRule>
  </conditionalFormatting>
  <conditionalFormatting sqref="H14 H21">
    <cfRule type="cellIs" dxfId="18" priority="15" operator="equal">
      <formula>"Muy Alta"</formula>
    </cfRule>
    <cfRule type="cellIs" dxfId="17" priority="16" operator="equal">
      <formula>"Alta"</formula>
    </cfRule>
    <cfRule type="cellIs" dxfId="16" priority="17" operator="equal">
      <formula>"Media"</formula>
    </cfRule>
    <cfRule type="cellIs" dxfId="15" priority="18" operator="equal">
      <formula>"Baja"</formula>
    </cfRule>
    <cfRule type="cellIs" dxfId="14" priority="19" operator="equal">
      <formula>"Muy Baja"</formula>
    </cfRule>
  </conditionalFormatting>
  <conditionalFormatting sqref="L14 L21 L28:L30">
    <cfRule type="cellIs" dxfId="13" priority="10" operator="equal">
      <formula>"Catastrófico"</formula>
    </cfRule>
    <cfRule type="cellIs" dxfId="12" priority="11" operator="equal">
      <formula>"Mayor"</formula>
    </cfRule>
    <cfRule type="cellIs" dxfId="11" priority="12" operator="equal">
      <formula>"Moderado"</formula>
    </cfRule>
    <cfRule type="cellIs" dxfId="10" priority="13" operator="equal">
      <formula>"Menor"</formula>
    </cfRule>
    <cfRule type="cellIs" dxfId="9" priority="14" operator="equal">
      <formula>"Leve"</formula>
    </cfRule>
  </conditionalFormatting>
  <conditionalFormatting sqref="N14 N21 N28:N30">
    <cfRule type="cellIs" dxfId="8" priority="6" operator="equal">
      <formula>"Extremo"</formula>
    </cfRule>
    <cfRule type="cellIs" dxfId="7" priority="7" operator="equal">
      <formula>"Alto"</formula>
    </cfRule>
    <cfRule type="cellIs" dxfId="6" priority="8" operator="equal">
      <formula>"Moderado"</formula>
    </cfRule>
    <cfRule type="cellIs" dxfId="5" priority="9" operator="equal">
      <formula>"Bajo"</formula>
    </cfRule>
  </conditionalFormatting>
  <conditionalFormatting sqref="H28:H30">
    <cfRule type="cellIs" dxfId="4" priority="1" operator="equal">
      <formula>"Muy Alta"</formula>
    </cfRule>
    <cfRule type="cellIs" dxfId="3" priority="2" operator="equal">
      <formula>"Alta"</formula>
    </cfRule>
    <cfRule type="cellIs" dxfId="2" priority="3" operator="equal">
      <formula>"Media"</formula>
    </cfRule>
    <cfRule type="cellIs" dxfId="1" priority="4" operator="equal">
      <formula>"Baja"</formula>
    </cfRule>
    <cfRule type="cellIs" dxfId="0" priority="5" operator="equal">
      <formula>"Muy Baja"</formula>
    </cfRule>
  </conditionalFormatting>
  <pageMargins left="0.7" right="0.7" top="0.75" bottom="0.75" header="0.3" footer="0.3"/>
  <pageSetup paperSize="5" scale="17" fitToHeight="0" orientation="landscape" r:id="rId1"/>
  <extLst>
    <ext xmlns:x14="http://schemas.microsoft.com/office/spreadsheetml/2009/9/main" uri="{CCE6A557-97BC-4b89-ADB6-D9C93CAAB3DF}">
      <x14:dataValidations xmlns:xm="http://schemas.microsoft.com/office/excel/2006/main" count="9">
        <x14:dataValidation type="list" allowBlank="1" showInputMessage="1" showErrorMessage="1">
          <x14:formula1>
            <xm:f>'Opciones Tratamiento'!$B$13:$B$19</xm:f>
          </x14:formula1>
          <xm:sqref>F14 F21 F12 F28:F30</xm:sqref>
        </x14:dataValidation>
        <x14:dataValidation type="list" allowBlank="1" showInputMessage="1" showErrorMessage="1">
          <x14:formula1>
            <xm:f>'Opciones Tratamiento'!$E$2:$E$4</xm:f>
          </x14:formula1>
          <xm:sqref>B14 B21:B25 B12 B27:B30</xm:sqref>
        </x14:dataValidation>
        <x14:dataValidation type="list" allowBlank="1" showInputMessage="1" showErrorMessage="1">
          <x14:formula1>
            <xm:f>'Tabla Impacto'!$F$210:$F$221</xm:f>
          </x14:formula1>
          <xm:sqref>J14:K14 J21:K21 J12:K12 J28:K30</xm:sqref>
        </x14:dataValidation>
        <x14:dataValidation type="list" allowBlank="1" showInputMessage="1" showErrorMessage="1">
          <x14:formula1>
            <xm:f>'Tabla Valoración controles'!$D$4:$D$6</xm:f>
          </x14:formula1>
          <xm:sqref>R12:R14 R21:R30</xm:sqref>
        </x14:dataValidation>
        <x14:dataValidation type="list" allowBlank="1" showInputMessage="1" showErrorMessage="1">
          <x14:formula1>
            <xm:f>'Tabla Valoración controles'!$D$7:$D$8</xm:f>
          </x14:formula1>
          <xm:sqref>S12:S14 S21:S30</xm:sqref>
        </x14:dataValidation>
        <x14:dataValidation type="list" allowBlank="1" showInputMessage="1" showErrorMessage="1">
          <x14:formula1>
            <xm:f>'Tabla Valoración controles'!$D$9:$D$10</xm:f>
          </x14:formula1>
          <xm:sqref>U12:U14 U21:U30</xm:sqref>
        </x14:dataValidation>
        <x14:dataValidation type="list" allowBlank="1" showInputMessage="1" showErrorMessage="1">
          <x14:formula1>
            <xm:f>'Tabla Valoración controles'!$D$11:$D$12</xm:f>
          </x14:formula1>
          <xm:sqref>V12:V14 V21:V30</xm:sqref>
        </x14:dataValidation>
        <x14:dataValidation type="list" allowBlank="1" showInputMessage="1" showErrorMessage="1">
          <x14:formula1>
            <xm:f>'Tabla Valoración controles'!$D$13:$D$14</xm:f>
          </x14:formula1>
          <xm:sqref>W12:W14 W21:W30</xm:sqref>
        </x14:dataValidation>
        <x14:dataValidation type="list" allowBlank="1" showInputMessage="1" showErrorMessage="1">
          <x14:formula1>
            <xm:f>'Opciones Tratamiento'!$B$2:$B$5</xm:f>
          </x14:formula1>
          <xm:sqref>AD12:AD14 AD21:AD30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topLeftCell="A7" zoomScale="98" zoomScaleNormal="98" workbookViewId="0">
      <selection activeCell="AL1" sqref="AL1:AL1048576"/>
    </sheetView>
  </sheetViews>
  <sheetFormatPr baseColWidth="10" defaultRowHeight="15" x14ac:dyDescent="0.25"/>
  <cols>
    <col min="2" max="39" width="5.7109375" customWidth="1"/>
    <col min="41" max="46" width="5.7109375" customWidth="1"/>
  </cols>
  <sheetData>
    <row r="1" spans="1:99"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25">
      <c r="A2" s="70"/>
      <c r="B2" s="178" t="s">
        <v>158</v>
      </c>
      <c r="C2" s="178"/>
      <c r="D2" s="178"/>
      <c r="E2" s="178"/>
      <c r="F2" s="178"/>
      <c r="G2" s="178"/>
      <c r="H2" s="178"/>
      <c r="I2" s="178"/>
      <c r="J2" s="216" t="s">
        <v>2</v>
      </c>
      <c r="K2" s="216"/>
      <c r="L2" s="216"/>
      <c r="M2" s="216"/>
      <c r="N2" s="216"/>
      <c r="O2" s="216"/>
      <c r="P2" s="216"/>
      <c r="Q2" s="216"/>
      <c r="R2" s="216"/>
      <c r="S2" s="216"/>
      <c r="T2" s="216"/>
      <c r="U2" s="216"/>
      <c r="V2" s="216"/>
      <c r="W2" s="216"/>
      <c r="X2" s="216"/>
      <c r="Y2" s="216"/>
      <c r="Z2" s="216"/>
      <c r="AA2" s="216"/>
      <c r="AB2" s="216"/>
      <c r="AC2" s="216"/>
      <c r="AD2" s="216"/>
      <c r="AE2" s="216"/>
      <c r="AF2" s="216"/>
      <c r="AG2" s="216"/>
      <c r="AH2" s="216"/>
      <c r="AI2" s="216"/>
      <c r="AJ2" s="216"/>
      <c r="AK2" s="216"/>
      <c r="AL2" s="216"/>
      <c r="AM2" s="216"/>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25">
      <c r="A3" s="70"/>
      <c r="B3" s="178"/>
      <c r="C3" s="178"/>
      <c r="D3" s="178"/>
      <c r="E3" s="178"/>
      <c r="F3" s="178"/>
      <c r="G3" s="178"/>
      <c r="H3" s="178"/>
      <c r="I3" s="178"/>
      <c r="J3" s="216"/>
      <c r="K3" s="216"/>
      <c r="L3" s="216"/>
      <c r="M3" s="216"/>
      <c r="N3" s="216"/>
      <c r="O3" s="216"/>
      <c r="P3" s="216"/>
      <c r="Q3" s="216"/>
      <c r="R3" s="216"/>
      <c r="S3" s="216"/>
      <c r="T3" s="216"/>
      <c r="U3" s="216"/>
      <c r="V3" s="216"/>
      <c r="W3" s="216"/>
      <c r="X3" s="216"/>
      <c r="Y3" s="216"/>
      <c r="Z3" s="216"/>
      <c r="AA3" s="216"/>
      <c r="AB3" s="216"/>
      <c r="AC3" s="216"/>
      <c r="AD3" s="216"/>
      <c r="AE3" s="216"/>
      <c r="AF3" s="216"/>
      <c r="AG3" s="216"/>
      <c r="AH3" s="216"/>
      <c r="AI3" s="216"/>
      <c r="AJ3" s="216"/>
      <c r="AK3" s="216"/>
      <c r="AL3" s="216"/>
      <c r="AM3" s="216"/>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25">
      <c r="A4" s="70"/>
      <c r="B4" s="178"/>
      <c r="C4" s="178"/>
      <c r="D4" s="178"/>
      <c r="E4" s="178"/>
      <c r="F4" s="178"/>
      <c r="G4" s="178"/>
      <c r="H4" s="178"/>
      <c r="I4" s="178"/>
      <c r="J4" s="216"/>
      <c r="K4" s="216"/>
      <c r="L4" s="216"/>
      <c r="M4" s="216"/>
      <c r="N4" s="216"/>
      <c r="O4" s="216"/>
      <c r="P4" s="216"/>
      <c r="Q4" s="216"/>
      <c r="R4" s="216"/>
      <c r="S4" s="216"/>
      <c r="T4" s="216"/>
      <c r="U4" s="216"/>
      <c r="V4" s="216"/>
      <c r="W4" s="216"/>
      <c r="X4" s="216"/>
      <c r="Y4" s="216"/>
      <c r="Z4" s="216"/>
      <c r="AA4" s="216"/>
      <c r="AB4" s="216"/>
      <c r="AC4" s="216"/>
      <c r="AD4" s="216"/>
      <c r="AE4" s="216"/>
      <c r="AF4" s="216"/>
      <c r="AG4" s="216"/>
      <c r="AH4" s="216"/>
      <c r="AI4" s="216"/>
      <c r="AJ4" s="216"/>
      <c r="AK4" s="216"/>
      <c r="AL4" s="216"/>
      <c r="AM4" s="216"/>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25">
      <c r="A6" s="70"/>
      <c r="B6" s="228" t="s">
        <v>4</v>
      </c>
      <c r="C6" s="228"/>
      <c r="D6" s="229"/>
      <c r="E6" s="217" t="s">
        <v>116</v>
      </c>
      <c r="F6" s="218"/>
      <c r="G6" s="218"/>
      <c r="H6" s="218"/>
      <c r="I6" s="219"/>
      <c r="J6" s="213" t="e">
        <f>IF(AND('Mapa final'!#REF!="Muy Alta",'Mapa final'!#REF!="Leve"),CONCATENATE("R",'Mapa final'!#REF!),"")</f>
        <v>#REF!</v>
      </c>
      <c r="K6" s="214"/>
      <c r="L6" s="214" t="e">
        <f>IF(AND('Mapa final'!#REF!="Muy Alta",'Mapa final'!#REF!="Leve"),CONCATENATE("R",'Mapa final'!#REF!),"")</f>
        <v>#REF!</v>
      </c>
      <c r="M6" s="214"/>
      <c r="N6" s="214" t="e">
        <f>IF(AND('Mapa final'!#REF!="Muy Alta",'Mapa final'!#REF!="Leve"),CONCATENATE("R",'Mapa final'!#REF!),"")</f>
        <v>#REF!</v>
      </c>
      <c r="O6" s="215"/>
      <c r="P6" s="213" t="e">
        <f>IF(AND('Mapa final'!#REF!="Muy Alta",'Mapa final'!#REF!="Menor"),CONCATENATE("R",'Mapa final'!#REF!),"")</f>
        <v>#REF!</v>
      </c>
      <c r="Q6" s="214"/>
      <c r="R6" s="214" t="e">
        <f>IF(AND('Mapa final'!#REF!="Muy Alta",'Mapa final'!#REF!="Menor"),CONCATENATE("R",'Mapa final'!#REF!),"")</f>
        <v>#REF!</v>
      </c>
      <c r="S6" s="214"/>
      <c r="T6" s="214" t="e">
        <f>IF(AND('Mapa final'!#REF!="Muy Alta",'Mapa final'!#REF!="Menor"),CONCATENATE("R",'Mapa final'!#REF!),"")</f>
        <v>#REF!</v>
      </c>
      <c r="U6" s="215"/>
      <c r="V6" s="213" t="e">
        <f>IF(AND('Mapa final'!#REF!="Muy Alta",'Mapa final'!#REF!="Moderado"),CONCATENATE("R",'Mapa final'!#REF!),"")</f>
        <v>#REF!</v>
      </c>
      <c r="W6" s="214"/>
      <c r="X6" s="214" t="e">
        <f>IF(AND('Mapa final'!#REF!="Muy Alta",'Mapa final'!#REF!="Moderado"),CONCATENATE("R",'Mapa final'!#REF!),"")</f>
        <v>#REF!</v>
      </c>
      <c r="Y6" s="214"/>
      <c r="Z6" s="214" t="e">
        <f>IF(AND('Mapa final'!#REF!="Muy Alta",'Mapa final'!#REF!="Moderado"),CONCATENATE("R",'Mapa final'!#REF!),"")</f>
        <v>#REF!</v>
      </c>
      <c r="AA6" s="215"/>
      <c r="AB6" s="213" t="e">
        <f>IF(AND('Mapa final'!#REF!="Muy Alta",'Mapa final'!#REF!="Mayor"),CONCATENATE("R",'Mapa final'!#REF!),"")</f>
        <v>#REF!</v>
      </c>
      <c r="AC6" s="214"/>
      <c r="AD6" s="214" t="e">
        <f>IF(AND('Mapa final'!#REF!="Muy Alta",'Mapa final'!#REF!="Mayor"),CONCATENATE("R",'Mapa final'!#REF!),"")</f>
        <v>#REF!</v>
      </c>
      <c r="AE6" s="214"/>
      <c r="AF6" s="214" t="e">
        <f>IF(AND('Mapa final'!#REF!="Muy Alta",'Mapa final'!#REF!="Mayor"),CONCATENATE("R",'Mapa final'!#REF!),"")</f>
        <v>#REF!</v>
      </c>
      <c r="AG6" s="215"/>
      <c r="AH6" s="203" t="e">
        <f>IF(AND('Mapa final'!#REF!="Muy Alta",'Mapa final'!#REF!="Catastrófico"),CONCATENATE("R",'Mapa final'!#REF!),"")</f>
        <v>#REF!</v>
      </c>
      <c r="AI6" s="204"/>
      <c r="AJ6" s="204" t="e">
        <f>IF(AND('Mapa final'!#REF!="Muy Alta",'Mapa final'!#REF!="Catastrófico"),CONCATENATE("R",'Mapa final'!#REF!),"")</f>
        <v>#REF!</v>
      </c>
      <c r="AK6" s="204"/>
      <c r="AL6" s="204" t="e">
        <f>IF(AND('Mapa final'!#REF!="Muy Alta",'Mapa final'!#REF!="Catastrófico"),CONCATENATE("R",'Mapa final'!#REF!),"")</f>
        <v>#REF!</v>
      </c>
      <c r="AM6" s="205"/>
      <c r="AO6" s="230" t="s">
        <v>79</v>
      </c>
      <c r="AP6" s="231"/>
      <c r="AQ6" s="231"/>
      <c r="AR6" s="231"/>
      <c r="AS6" s="231"/>
      <c r="AT6" s="232"/>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25">
      <c r="A7" s="70"/>
      <c r="B7" s="228"/>
      <c r="C7" s="228"/>
      <c r="D7" s="229"/>
      <c r="E7" s="220"/>
      <c r="F7" s="221"/>
      <c r="G7" s="221"/>
      <c r="H7" s="221"/>
      <c r="I7" s="222"/>
      <c r="J7" s="206"/>
      <c r="K7" s="207"/>
      <c r="L7" s="207"/>
      <c r="M7" s="207"/>
      <c r="N7" s="207"/>
      <c r="O7" s="209"/>
      <c r="P7" s="206"/>
      <c r="Q7" s="207"/>
      <c r="R7" s="207"/>
      <c r="S7" s="207"/>
      <c r="T7" s="207"/>
      <c r="U7" s="209"/>
      <c r="V7" s="206"/>
      <c r="W7" s="207"/>
      <c r="X7" s="207"/>
      <c r="Y7" s="207"/>
      <c r="Z7" s="207"/>
      <c r="AA7" s="209"/>
      <c r="AB7" s="206"/>
      <c r="AC7" s="207"/>
      <c r="AD7" s="207"/>
      <c r="AE7" s="207"/>
      <c r="AF7" s="207"/>
      <c r="AG7" s="209"/>
      <c r="AH7" s="197"/>
      <c r="AI7" s="198"/>
      <c r="AJ7" s="198"/>
      <c r="AK7" s="198"/>
      <c r="AL7" s="198"/>
      <c r="AM7" s="199"/>
      <c r="AN7" s="70"/>
      <c r="AO7" s="233"/>
      <c r="AP7" s="234"/>
      <c r="AQ7" s="234"/>
      <c r="AR7" s="234"/>
      <c r="AS7" s="234"/>
      <c r="AT7" s="235"/>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25">
      <c r="A8" s="70"/>
      <c r="B8" s="228"/>
      <c r="C8" s="228"/>
      <c r="D8" s="229"/>
      <c r="E8" s="220"/>
      <c r="F8" s="221"/>
      <c r="G8" s="221"/>
      <c r="H8" s="221"/>
      <c r="I8" s="222"/>
      <c r="J8" s="206" t="e">
        <f>IF(AND('Mapa final'!#REF!="Muy Alta",'Mapa final'!#REF!="Leve"),CONCATENATE("R",'Mapa final'!#REF!),"")</f>
        <v>#REF!</v>
      </c>
      <c r="K8" s="207"/>
      <c r="L8" s="208" t="e">
        <f>IF(AND('Mapa final'!#REF!="Muy Alta",'Mapa final'!#REF!="Leve"),CONCATENATE("R",'Mapa final'!#REF!),"")</f>
        <v>#REF!</v>
      </c>
      <c r="M8" s="208"/>
      <c r="N8" s="208" t="e">
        <f>IF(AND('Mapa final'!#REF!="Muy Alta",'Mapa final'!#REF!="Leve"),CONCATENATE("R",'Mapa final'!#REF!),"")</f>
        <v>#REF!</v>
      </c>
      <c r="O8" s="209"/>
      <c r="P8" s="206" t="e">
        <f>IF(AND('Mapa final'!#REF!="Muy Alta",'Mapa final'!#REF!="Menor"),CONCATENATE("R",'Mapa final'!#REF!),"")</f>
        <v>#REF!</v>
      </c>
      <c r="Q8" s="207"/>
      <c r="R8" s="208" t="e">
        <f>IF(AND('Mapa final'!#REF!="Muy Alta",'Mapa final'!#REF!="Menor"),CONCATENATE("R",'Mapa final'!#REF!),"")</f>
        <v>#REF!</v>
      </c>
      <c r="S8" s="208"/>
      <c r="T8" s="208" t="e">
        <f>IF(AND('Mapa final'!#REF!="Muy Alta",'Mapa final'!#REF!="Menor"),CONCATENATE("R",'Mapa final'!#REF!),"")</f>
        <v>#REF!</v>
      </c>
      <c r="U8" s="209"/>
      <c r="V8" s="206" t="e">
        <f>IF(AND('Mapa final'!#REF!="Muy Alta",'Mapa final'!#REF!="Moderado"),CONCATENATE("R",'Mapa final'!#REF!),"")</f>
        <v>#REF!</v>
      </c>
      <c r="W8" s="207"/>
      <c r="X8" s="208" t="e">
        <f>IF(AND('Mapa final'!#REF!="Muy Alta",'Mapa final'!#REF!="Moderado"),CONCATENATE("R",'Mapa final'!#REF!),"")</f>
        <v>#REF!</v>
      </c>
      <c r="Y8" s="208"/>
      <c r="Z8" s="208" t="e">
        <f>IF(AND('Mapa final'!#REF!="Muy Alta",'Mapa final'!#REF!="Moderado"),CONCATENATE("R",'Mapa final'!#REF!),"")</f>
        <v>#REF!</v>
      </c>
      <c r="AA8" s="209"/>
      <c r="AB8" s="206" t="e">
        <f>IF(AND('Mapa final'!#REF!="Muy Alta",'Mapa final'!#REF!="Mayor"),CONCATENATE("R",'Mapa final'!#REF!),"")</f>
        <v>#REF!</v>
      </c>
      <c r="AC8" s="207"/>
      <c r="AD8" s="208" t="e">
        <f>IF(AND('Mapa final'!#REF!="Muy Alta",'Mapa final'!#REF!="Mayor"),CONCATENATE("R",'Mapa final'!#REF!),"")</f>
        <v>#REF!</v>
      </c>
      <c r="AE8" s="208"/>
      <c r="AF8" s="208" t="e">
        <f>IF(AND('Mapa final'!#REF!="Muy Alta",'Mapa final'!#REF!="Mayor"),CONCATENATE("R",'Mapa final'!#REF!),"")</f>
        <v>#REF!</v>
      </c>
      <c r="AG8" s="209"/>
      <c r="AH8" s="197" t="e">
        <f>IF(AND('Mapa final'!#REF!="Muy Alta",'Mapa final'!#REF!="Catastrófico"),CONCATENATE("R",'Mapa final'!#REF!),"")</f>
        <v>#REF!</v>
      </c>
      <c r="AI8" s="198"/>
      <c r="AJ8" s="198" t="e">
        <f>IF(AND('Mapa final'!#REF!="Muy Alta",'Mapa final'!#REF!="Catastrófico"),CONCATENATE("R",'Mapa final'!#REF!),"")</f>
        <v>#REF!</v>
      </c>
      <c r="AK8" s="198"/>
      <c r="AL8" s="198" t="e">
        <f>IF(AND('Mapa final'!#REF!="Muy Alta",'Mapa final'!#REF!="Catastrófico"),CONCATENATE("R",'Mapa final'!#REF!),"")</f>
        <v>#REF!</v>
      </c>
      <c r="AM8" s="199"/>
      <c r="AN8" s="70"/>
      <c r="AO8" s="233"/>
      <c r="AP8" s="234"/>
      <c r="AQ8" s="234"/>
      <c r="AR8" s="234"/>
      <c r="AS8" s="234"/>
      <c r="AT8" s="235"/>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25">
      <c r="A9" s="70"/>
      <c r="B9" s="228"/>
      <c r="C9" s="228"/>
      <c r="D9" s="229"/>
      <c r="E9" s="220"/>
      <c r="F9" s="221"/>
      <c r="G9" s="221"/>
      <c r="H9" s="221"/>
      <c r="I9" s="222"/>
      <c r="J9" s="206"/>
      <c r="K9" s="207"/>
      <c r="L9" s="208"/>
      <c r="M9" s="208"/>
      <c r="N9" s="208"/>
      <c r="O9" s="209"/>
      <c r="P9" s="206"/>
      <c r="Q9" s="207"/>
      <c r="R9" s="208"/>
      <c r="S9" s="208"/>
      <c r="T9" s="208"/>
      <c r="U9" s="209"/>
      <c r="V9" s="206"/>
      <c r="W9" s="207"/>
      <c r="X9" s="208"/>
      <c r="Y9" s="208"/>
      <c r="Z9" s="208"/>
      <c r="AA9" s="209"/>
      <c r="AB9" s="206"/>
      <c r="AC9" s="207"/>
      <c r="AD9" s="208"/>
      <c r="AE9" s="208"/>
      <c r="AF9" s="208"/>
      <c r="AG9" s="209"/>
      <c r="AH9" s="197"/>
      <c r="AI9" s="198"/>
      <c r="AJ9" s="198"/>
      <c r="AK9" s="198"/>
      <c r="AL9" s="198"/>
      <c r="AM9" s="199"/>
      <c r="AN9" s="70"/>
      <c r="AO9" s="233"/>
      <c r="AP9" s="234"/>
      <c r="AQ9" s="234"/>
      <c r="AR9" s="234"/>
      <c r="AS9" s="234"/>
      <c r="AT9" s="235"/>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25">
      <c r="A10" s="70"/>
      <c r="B10" s="228"/>
      <c r="C10" s="228"/>
      <c r="D10" s="229"/>
      <c r="E10" s="220"/>
      <c r="F10" s="221"/>
      <c r="G10" s="221"/>
      <c r="H10" s="221"/>
      <c r="I10" s="222"/>
      <c r="J10" s="206" t="e">
        <f>IF(AND('Mapa final'!#REF!="Muy Alta",'Mapa final'!#REF!="Leve"),CONCATENATE("R",'Mapa final'!#REF!),"")</f>
        <v>#REF!</v>
      </c>
      <c r="K10" s="207"/>
      <c r="L10" s="208" t="e">
        <f>IF(AND('Mapa final'!#REF!="Muy Alta",'Mapa final'!#REF!="Leve"),CONCATENATE("R",'Mapa final'!#REF!),"")</f>
        <v>#REF!</v>
      </c>
      <c r="M10" s="208"/>
      <c r="N10" s="208" t="e">
        <f>IF(AND('Mapa final'!#REF!="Muy Alta",'Mapa final'!#REF!="Leve"),CONCATENATE("R",'Mapa final'!#REF!),"")</f>
        <v>#REF!</v>
      </c>
      <c r="O10" s="209"/>
      <c r="P10" s="206" t="e">
        <f>IF(AND('Mapa final'!#REF!="Muy Alta",'Mapa final'!#REF!="Menor"),CONCATENATE("R",'Mapa final'!#REF!),"")</f>
        <v>#REF!</v>
      </c>
      <c r="Q10" s="207"/>
      <c r="R10" s="208" t="e">
        <f>IF(AND('Mapa final'!#REF!="Muy Alta",'Mapa final'!#REF!="Menor"),CONCATENATE("R",'Mapa final'!#REF!),"")</f>
        <v>#REF!</v>
      </c>
      <c r="S10" s="208"/>
      <c r="T10" s="208" t="e">
        <f>IF(AND('Mapa final'!#REF!="Muy Alta",'Mapa final'!#REF!="Menor"),CONCATENATE("R",'Mapa final'!#REF!),"")</f>
        <v>#REF!</v>
      </c>
      <c r="U10" s="209"/>
      <c r="V10" s="206" t="e">
        <f>IF(AND('Mapa final'!#REF!="Muy Alta",'Mapa final'!#REF!="Moderado"),CONCATENATE("R",'Mapa final'!#REF!),"")</f>
        <v>#REF!</v>
      </c>
      <c r="W10" s="207"/>
      <c r="X10" s="208" t="e">
        <f>IF(AND('Mapa final'!#REF!="Muy Alta",'Mapa final'!#REF!="Moderado"),CONCATENATE("R",'Mapa final'!#REF!),"")</f>
        <v>#REF!</v>
      </c>
      <c r="Y10" s="208"/>
      <c r="Z10" s="208" t="e">
        <f>IF(AND('Mapa final'!#REF!="Muy Alta",'Mapa final'!#REF!="Moderado"),CONCATENATE("R",'Mapa final'!#REF!),"")</f>
        <v>#REF!</v>
      </c>
      <c r="AA10" s="209"/>
      <c r="AB10" s="206" t="e">
        <f>IF(AND('Mapa final'!#REF!="Muy Alta",'Mapa final'!#REF!="Mayor"),CONCATENATE("R",'Mapa final'!#REF!),"")</f>
        <v>#REF!</v>
      </c>
      <c r="AC10" s="207"/>
      <c r="AD10" s="208" t="e">
        <f>IF(AND('Mapa final'!#REF!="Muy Alta",'Mapa final'!#REF!="Mayor"),CONCATENATE("R",'Mapa final'!#REF!),"")</f>
        <v>#REF!</v>
      </c>
      <c r="AE10" s="208"/>
      <c r="AF10" s="208" t="e">
        <f>IF(AND('Mapa final'!#REF!="Muy Alta",'Mapa final'!#REF!="Mayor"),CONCATENATE("R",'Mapa final'!#REF!),"")</f>
        <v>#REF!</v>
      </c>
      <c r="AG10" s="209"/>
      <c r="AH10" s="197" t="e">
        <f>IF(AND('Mapa final'!#REF!="Muy Alta",'Mapa final'!#REF!="Catastrófico"),CONCATENATE("R",'Mapa final'!#REF!),"")</f>
        <v>#REF!</v>
      </c>
      <c r="AI10" s="198"/>
      <c r="AJ10" s="198" t="e">
        <f>IF(AND('Mapa final'!#REF!="Muy Alta",'Mapa final'!#REF!="Catastrófico"),CONCATENATE("R",'Mapa final'!#REF!),"")</f>
        <v>#REF!</v>
      </c>
      <c r="AK10" s="198"/>
      <c r="AL10" s="198" t="e">
        <f>IF(AND('Mapa final'!#REF!="Muy Alta",'Mapa final'!#REF!="Catastrófico"),CONCATENATE("R",'Mapa final'!#REF!),"")</f>
        <v>#REF!</v>
      </c>
      <c r="AM10" s="199"/>
      <c r="AN10" s="70"/>
      <c r="AO10" s="233"/>
      <c r="AP10" s="234"/>
      <c r="AQ10" s="234"/>
      <c r="AR10" s="234"/>
      <c r="AS10" s="234"/>
      <c r="AT10" s="235"/>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25">
      <c r="A11" s="70"/>
      <c r="B11" s="228"/>
      <c r="C11" s="228"/>
      <c r="D11" s="229"/>
      <c r="E11" s="220"/>
      <c r="F11" s="221"/>
      <c r="G11" s="221"/>
      <c r="H11" s="221"/>
      <c r="I11" s="222"/>
      <c r="J11" s="206"/>
      <c r="K11" s="207"/>
      <c r="L11" s="208"/>
      <c r="M11" s="208"/>
      <c r="N11" s="208"/>
      <c r="O11" s="209"/>
      <c r="P11" s="206"/>
      <c r="Q11" s="207"/>
      <c r="R11" s="208"/>
      <c r="S11" s="208"/>
      <c r="T11" s="208"/>
      <c r="U11" s="209"/>
      <c r="V11" s="206"/>
      <c r="W11" s="207"/>
      <c r="X11" s="208"/>
      <c r="Y11" s="208"/>
      <c r="Z11" s="208"/>
      <c r="AA11" s="209"/>
      <c r="AB11" s="206"/>
      <c r="AC11" s="207"/>
      <c r="AD11" s="208"/>
      <c r="AE11" s="208"/>
      <c r="AF11" s="208"/>
      <c r="AG11" s="209"/>
      <c r="AH11" s="197"/>
      <c r="AI11" s="198"/>
      <c r="AJ11" s="198"/>
      <c r="AK11" s="198"/>
      <c r="AL11" s="198"/>
      <c r="AM11" s="199"/>
      <c r="AN11" s="70"/>
      <c r="AO11" s="233"/>
      <c r="AP11" s="234"/>
      <c r="AQ11" s="234"/>
      <c r="AR11" s="234"/>
      <c r="AS11" s="234"/>
      <c r="AT11" s="235"/>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25">
      <c r="A12" s="70"/>
      <c r="B12" s="228"/>
      <c r="C12" s="228"/>
      <c r="D12" s="229"/>
      <c r="E12" s="220"/>
      <c r="F12" s="221"/>
      <c r="G12" s="221"/>
      <c r="H12" s="221"/>
      <c r="I12" s="222"/>
      <c r="J12" s="206" t="e">
        <f>IF(AND('Mapa final'!#REF!="Muy Alta",'Mapa final'!#REF!="Leve"),CONCATENATE("R",'Mapa final'!#REF!),"")</f>
        <v>#REF!</v>
      </c>
      <c r="K12" s="207"/>
      <c r="L12" s="208" t="e">
        <f>IF(AND('Mapa final'!#REF!="Muy Alta",'Mapa final'!#REF!="Leve"),CONCATENATE("R",'Mapa final'!#REF!),"")</f>
        <v>#REF!</v>
      </c>
      <c r="M12" s="208"/>
      <c r="N12" s="208" t="str">
        <f>IF(AND('Mapa final'!$H$16="Muy Alta",'Mapa final'!$L$16="Leve"),CONCATENATE("R",'Mapa final'!$A$16),"")</f>
        <v/>
      </c>
      <c r="O12" s="209"/>
      <c r="P12" s="206" t="e">
        <f>IF(AND('Mapa final'!#REF!="Muy Alta",'Mapa final'!#REF!="Menor"),CONCATENATE("R",'Mapa final'!#REF!),"")</f>
        <v>#REF!</v>
      </c>
      <c r="Q12" s="207"/>
      <c r="R12" s="208" t="e">
        <f>IF(AND('Mapa final'!#REF!="Muy Alta",'Mapa final'!#REF!="Menor"),CONCATENATE("R",'Mapa final'!#REF!),"")</f>
        <v>#REF!</v>
      </c>
      <c r="S12" s="208"/>
      <c r="T12" s="208" t="str">
        <f>IF(AND('Mapa final'!$H$16="Muy Alta",'Mapa final'!$L$16="Menor"),CONCATENATE("R",'Mapa final'!$A$16),"")</f>
        <v/>
      </c>
      <c r="U12" s="209"/>
      <c r="V12" s="206" t="e">
        <f>IF(AND('Mapa final'!#REF!="Muy Alta",'Mapa final'!#REF!="Moderado"),CONCATENATE("R",'Mapa final'!#REF!),"")</f>
        <v>#REF!</v>
      </c>
      <c r="W12" s="207"/>
      <c r="X12" s="208" t="e">
        <f>IF(AND('Mapa final'!#REF!="Muy Alta",'Mapa final'!#REF!="Moderado"),CONCATENATE("R",'Mapa final'!#REF!),"")</f>
        <v>#REF!</v>
      </c>
      <c r="Y12" s="208"/>
      <c r="Z12" s="208" t="str">
        <f>IF(AND('Mapa final'!$H$16="Muy Alta",'Mapa final'!$L$16="Moderado"),CONCATENATE("R",'Mapa final'!$A$16),"")</f>
        <v/>
      </c>
      <c r="AA12" s="209"/>
      <c r="AB12" s="206" t="e">
        <f>IF(AND('Mapa final'!#REF!="Muy Alta",'Mapa final'!#REF!="Mayor"),CONCATENATE("R",'Mapa final'!#REF!),"")</f>
        <v>#REF!</v>
      </c>
      <c r="AC12" s="207"/>
      <c r="AD12" s="208" t="e">
        <f>IF(AND('Mapa final'!#REF!="Muy Alta",'Mapa final'!#REF!="Mayor"),CONCATENATE("R",'Mapa final'!#REF!),"")</f>
        <v>#REF!</v>
      </c>
      <c r="AE12" s="208"/>
      <c r="AF12" s="208" t="str">
        <f>IF(AND('Mapa final'!$H$16="Muy Alta",'Mapa final'!$L$16="Mayor"),CONCATENATE("R",'Mapa final'!$A$16),"")</f>
        <v/>
      </c>
      <c r="AG12" s="209"/>
      <c r="AH12" s="197" t="e">
        <f>IF(AND('Mapa final'!#REF!="Muy Alta",'Mapa final'!#REF!="Catastrófico"),CONCATENATE("R",'Mapa final'!#REF!),"")</f>
        <v>#REF!</v>
      </c>
      <c r="AI12" s="198"/>
      <c r="AJ12" s="198" t="e">
        <f>IF(AND('Mapa final'!#REF!="Muy Alta",'Mapa final'!#REF!="Catastrófico"),CONCATENATE("R",'Mapa final'!#REF!),"")</f>
        <v>#REF!</v>
      </c>
      <c r="AK12" s="198"/>
      <c r="AL12" s="198" t="str">
        <f>IF(AND('Mapa final'!$H$16="Muy Alta",'Mapa final'!$L$16="Catastrófico"),CONCATENATE("R",'Mapa final'!$A$16),"")</f>
        <v/>
      </c>
      <c r="AM12" s="199"/>
      <c r="AN12" s="70"/>
      <c r="AO12" s="233"/>
      <c r="AP12" s="234"/>
      <c r="AQ12" s="234"/>
      <c r="AR12" s="234"/>
      <c r="AS12" s="234"/>
      <c r="AT12" s="235"/>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3">
      <c r="A13" s="70"/>
      <c r="B13" s="228"/>
      <c r="C13" s="228"/>
      <c r="D13" s="229"/>
      <c r="E13" s="223"/>
      <c r="F13" s="224"/>
      <c r="G13" s="224"/>
      <c r="H13" s="224"/>
      <c r="I13" s="225"/>
      <c r="J13" s="206"/>
      <c r="K13" s="207"/>
      <c r="L13" s="207"/>
      <c r="M13" s="207"/>
      <c r="N13" s="207"/>
      <c r="O13" s="209"/>
      <c r="P13" s="206"/>
      <c r="Q13" s="207"/>
      <c r="R13" s="207"/>
      <c r="S13" s="207"/>
      <c r="T13" s="207"/>
      <c r="U13" s="209"/>
      <c r="V13" s="206"/>
      <c r="W13" s="207"/>
      <c r="X13" s="207"/>
      <c r="Y13" s="207"/>
      <c r="Z13" s="207"/>
      <c r="AA13" s="209"/>
      <c r="AB13" s="206"/>
      <c r="AC13" s="207"/>
      <c r="AD13" s="207"/>
      <c r="AE13" s="207"/>
      <c r="AF13" s="207"/>
      <c r="AG13" s="209"/>
      <c r="AH13" s="200"/>
      <c r="AI13" s="201"/>
      <c r="AJ13" s="201"/>
      <c r="AK13" s="201"/>
      <c r="AL13" s="201"/>
      <c r="AM13" s="202"/>
      <c r="AN13" s="70"/>
      <c r="AO13" s="236"/>
      <c r="AP13" s="237"/>
      <c r="AQ13" s="237"/>
      <c r="AR13" s="237"/>
      <c r="AS13" s="237"/>
      <c r="AT13" s="238"/>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25">
      <c r="A14" s="70"/>
      <c r="B14" s="228"/>
      <c r="C14" s="228"/>
      <c r="D14" s="229"/>
      <c r="E14" s="217" t="s">
        <v>115</v>
      </c>
      <c r="F14" s="218"/>
      <c r="G14" s="218"/>
      <c r="H14" s="218"/>
      <c r="I14" s="218"/>
      <c r="J14" s="194" t="e">
        <f>IF(AND('Mapa final'!#REF!="Alta",'Mapa final'!#REF!="Leve"),CONCATENATE("R",'Mapa final'!#REF!),"")</f>
        <v>#REF!</v>
      </c>
      <c r="K14" s="195"/>
      <c r="L14" s="195" t="e">
        <f>IF(AND('Mapa final'!#REF!="Alta",'Mapa final'!#REF!="Leve"),CONCATENATE("R",'Mapa final'!#REF!),"")</f>
        <v>#REF!</v>
      </c>
      <c r="M14" s="195"/>
      <c r="N14" s="195" t="e">
        <f>IF(AND('Mapa final'!#REF!="Alta",'Mapa final'!#REF!="Leve"),CONCATENATE("R",'Mapa final'!#REF!),"")</f>
        <v>#REF!</v>
      </c>
      <c r="O14" s="196"/>
      <c r="P14" s="194" t="e">
        <f>IF(AND('Mapa final'!#REF!="Alta",'Mapa final'!#REF!="Menor"),CONCATENATE("R",'Mapa final'!#REF!),"")</f>
        <v>#REF!</v>
      </c>
      <c r="Q14" s="195"/>
      <c r="R14" s="195" t="e">
        <f>IF(AND('Mapa final'!#REF!="Alta",'Mapa final'!#REF!="Menor"),CONCATENATE("R",'Mapa final'!#REF!),"")</f>
        <v>#REF!</v>
      </c>
      <c r="S14" s="195"/>
      <c r="T14" s="195" t="e">
        <f>IF(AND('Mapa final'!#REF!="Alta",'Mapa final'!#REF!="Menor"),CONCATENATE("R",'Mapa final'!#REF!),"")</f>
        <v>#REF!</v>
      </c>
      <c r="U14" s="196"/>
      <c r="V14" s="213" t="e">
        <f>IF(AND('Mapa final'!#REF!="Alta",'Mapa final'!#REF!="Moderado"),CONCATENATE("R",'Mapa final'!#REF!),"")</f>
        <v>#REF!</v>
      </c>
      <c r="W14" s="214"/>
      <c r="X14" s="214" t="e">
        <f>IF(AND('Mapa final'!#REF!="Alta",'Mapa final'!#REF!="Moderado"),CONCATENATE("R",'Mapa final'!#REF!),"")</f>
        <v>#REF!</v>
      </c>
      <c r="Y14" s="214"/>
      <c r="Z14" s="214" t="e">
        <f>IF(AND('Mapa final'!#REF!="Alta",'Mapa final'!#REF!="Moderado"),CONCATENATE("R",'Mapa final'!#REF!),"")</f>
        <v>#REF!</v>
      </c>
      <c r="AA14" s="215"/>
      <c r="AB14" s="213" t="e">
        <f>IF(AND('Mapa final'!#REF!="Alta",'Mapa final'!#REF!="Mayor"),CONCATENATE("R",'Mapa final'!#REF!),"")</f>
        <v>#REF!</v>
      </c>
      <c r="AC14" s="214"/>
      <c r="AD14" s="214" t="e">
        <f>IF(AND('Mapa final'!#REF!="Alta",'Mapa final'!#REF!="Mayor"),CONCATENATE("R",'Mapa final'!#REF!),"")</f>
        <v>#REF!</v>
      </c>
      <c r="AE14" s="214"/>
      <c r="AF14" s="214" t="e">
        <f>IF(AND('Mapa final'!#REF!="Alta",'Mapa final'!#REF!="Mayor"),CONCATENATE("R",'Mapa final'!#REF!),"")</f>
        <v>#REF!</v>
      </c>
      <c r="AG14" s="215"/>
      <c r="AH14" s="203" t="e">
        <f>IF(AND('Mapa final'!#REF!="Alta",'Mapa final'!#REF!="Catastrófico"),CONCATENATE("R",'Mapa final'!#REF!),"")</f>
        <v>#REF!</v>
      </c>
      <c r="AI14" s="204"/>
      <c r="AJ14" s="204" t="e">
        <f>IF(AND('Mapa final'!#REF!="Alta",'Mapa final'!#REF!="Catastrófico"),CONCATENATE("R",'Mapa final'!#REF!),"")</f>
        <v>#REF!</v>
      </c>
      <c r="AK14" s="204"/>
      <c r="AL14" s="204" t="e">
        <f>IF(AND('Mapa final'!#REF!="Alta",'Mapa final'!#REF!="Catastrófico"),CONCATENATE("R",'Mapa final'!#REF!),"")</f>
        <v>#REF!</v>
      </c>
      <c r="AM14" s="205"/>
      <c r="AN14" s="70"/>
      <c r="AO14" s="239" t="s">
        <v>80</v>
      </c>
      <c r="AP14" s="240"/>
      <c r="AQ14" s="240"/>
      <c r="AR14" s="240"/>
      <c r="AS14" s="240"/>
      <c r="AT14" s="241"/>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25">
      <c r="A15" s="70"/>
      <c r="B15" s="228"/>
      <c r="C15" s="228"/>
      <c r="D15" s="229"/>
      <c r="E15" s="220"/>
      <c r="F15" s="221"/>
      <c r="G15" s="221"/>
      <c r="H15" s="221"/>
      <c r="I15" s="226"/>
      <c r="J15" s="188"/>
      <c r="K15" s="189"/>
      <c r="L15" s="189"/>
      <c r="M15" s="189"/>
      <c r="N15" s="189"/>
      <c r="O15" s="190"/>
      <c r="P15" s="188"/>
      <c r="Q15" s="189"/>
      <c r="R15" s="189"/>
      <c r="S15" s="189"/>
      <c r="T15" s="189"/>
      <c r="U15" s="190"/>
      <c r="V15" s="206"/>
      <c r="W15" s="207"/>
      <c r="X15" s="207"/>
      <c r="Y15" s="207"/>
      <c r="Z15" s="207"/>
      <c r="AA15" s="209"/>
      <c r="AB15" s="206"/>
      <c r="AC15" s="207"/>
      <c r="AD15" s="207"/>
      <c r="AE15" s="207"/>
      <c r="AF15" s="207"/>
      <c r="AG15" s="209"/>
      <c r="AH15" s="197"/>
      <c r="AI15" s="198"/>
      <c r="AJ15" s="198"/>
      <c r="AK15" s="198"/>
      <c r="AL15" s="198"/>
      <c r="AM15" s="199"/>
      <c r="AN15" s="70"/>
      <c r="AO15" s="242"/>
      <c r="AP15" s="243"/>
      <c r="AQ15" s="243"/>
      <c r="AR15" s="243"/>
      <c r="AS15" s="243"/>
      <c r="AT15" s="244"/>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25">
      <c r="A16" s="70"/>
      <c r="B16" s="228"/>
      <c r="C16" s="228"/>
      <c r="D16" s="229"/>
      <c r="E16" s="220"/>
      <c r="F16" s="221"/>
      <c r="G16" s="221"/>
      <c r="H16" s="221"/>
      <c r="I16" s="226"/>
      <c r="J16" s="188" t="e">
        <f>IF(AND('Mapa final'!#REF!="Alta",'Mapa final'!#REF!="Leve"),CONCATENATE("R",'Mapa final'!#REF!),"")</f>
        <v>#REF!</v>
      </c>
      <c r="K16" s="189"/>
      <c r="L16" s="189" t="e">
        <f>IF(AND('Mapa final'!#REF!="Alta",'Mapa final'!#REF!="Leve"),CONCATENATE("R",'Mapa final'!#REF!),"")</f>
        <v>#REF!</v>
      </c>
      <c r="M16" s="189"/>
      <c r="N16" s="189" t="e">
        <f>IF(AND('Mapa final'!#REF!="Alta",'Mapa final'!#REF!="Leve"),CONCATENATE("R",'Mapa final'!#REF!),"")</f>
        <v>#REF!</v>
      </c>
      <c r="O16" s="190"/>
      <c r="P16" s="188" t="e">
        <f>IF(AND('Mapa final'!#REF!="Alta",'Mapa final'!#REF!="Menor"),CONCATENATE("R",'Mapa final'!#REF!),"")</f>
        <v>#REF!</v>
      </c>
      <c r="Q16" s="189"/>
      <c r="R16" s="189" t="e">
        <f>IF(AND('Mapa final'!#REF!="Alta",'Mapa final'!#REF!="Menor"),CONCATENATE("R",'Mapa final'!#REF!),"")</f>
        <v>#REF!</v>
      </c>
      <c r="S16" s="189"/>
      <c r="T16" s="189" t="e">
        <f>IF(AND('Mapa final'!#REF!="Alta",'Mapa final'!#REF!="Menor"),CONCATENATE("R",'Mapa final'!#REF!),"")</f>
        <v>#REF!</v>
      </c>
      <c r="U16" s="190"/>
      <c r="V16" s="206" t="e">
        <f>IF(AND('Mapa final'!#REF!="Alta",'Mapa final'!#REF!="Moderado"),CONCATENATE("R",'Mapa final'!#REF!),"")</f>
        <v>#REF!</v>
      </c>
      <c r="W16" s="207"/>
      <c r="X16" s="208" t="e">
        <f>IF(AND('Mapa final'!#REF!="Alta",'Mapa final'!#REF!="Moderado"),CONCATENATE("R",'Mapa final'!#REF!),"")</f>
        <v>#REF!</v>
      </c>
      <c r="Y16" s="208"/>
      <c r="Z16" s="208" t="e">
        <f>IF(AND('Mapa final'!#REF!="Alta",'Mapa final'!#REF!="Moderado"),CONCATENATE("R",'Mapa final'!#REF!),"")</f>
        <v>#REF!</v>
      </c>
      <c r="AA16" s="209"/>
      <c r="AB16" s="206" t="e">
        <f>IF(AND('Mapa final'!#REF!="Alta",'Mapa final'!#REF!="Mayor"),CONCATENATE("R",'Mapa final'!#REF!),"")</f>
        <v>#REF!</v>
      </c>
      <c r="AC16" s="207"/>
      <c r="AD16" s="208" t="e">
        <f>IF(AND('Mapa final'!#REF!="Alta",'Mapa final'!#REF!="Mayor"),CONCATENATE("R",'Mapa final'!#REF!),"")</f>
        <v>#REF!</v>
      </c>
      <c r="AE16" s="208"/>
      <c r="AF16" s="208" t="e">
        <f>IF(AND('Mapa final'!#REF!="Alta",'Mapa final'!#REF!="Mayor"),CONCATENATE("R",'Mapa final'!#REF!),"")</f>
        <v>#REF!</v>
      </c>
      <c r="AG16" s="209"/>
      <c r="AH16" s="197" t="e">
        <f>IF(AND('Mapa final'!#REF!="Alta",'Mapa final'!#REF!="Catastrófico"),CONCATENATE("R",'Mapa final'!#REF!),"")</f>
        <v>#REF!</v>
      </c>
      <c r="AI16" s="198"/>
      <c r="AJ16" s="198" t="e">
        <f>IF(AND('Mapa final'!#REF!="Alta",'Mapa final'!#REF!="Catastrófico"),CONCATENATE("R",'Mapa final'!#REF!),"")</f>
        <v>#REF!</v>
      </c>
      <c r="AK16" s="198"/>
      <c r="AL16" s="198" t="e">
        <f>IF(AND('Mapa final'!#REF!="Alta",'Mapa final'!#REF!="Catastrófico"),CONCATENATE("R",'Mapa final'!#REF!),"")</f>
        <v>#REF!</v>
      </c>
      <c r="AM16" s="199"/>
      <c r="AN16" s="70"/>
      <c r="AO16" s="242"/>
      <c r="AP16" s="243"/>
      <c r="AQ16" s="243"/>
      <c r="AR16" s="243"/>
      <c r="AS16" s="243"/>
      <c r="AT16" s="244"/>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25">
      <c r="A17" s="70"/>
      <c r="B17" s="228"/>
      <c r="C17" s="228"/>
      <c r="D17" s="229"/>
      <c r="E17" s="220"/>
      <c r="F17" s="221"/>
      <c r="G17" s="221"/>
      <c r="H17" s="221"/>
      <c r="I17" s="226"/>
      <c r="J17" s="188"/>
      <c r="K17" s="189"/>
      <c r="L17" s="189"/>
      <c r="M17" s="189"/>
      <c r="N17" s="189"/>
      <c r="O17" s="190"/>
      <c r="P17" s="188"/>
      <c r="Q17" s="189"/>
      <c r="R17" s="189"/>
      <c r="S17" s="189"/>
      <c r="T17" s="189"/>
      <c r="U17" s="190"/>
      <c r="V17" s="206"/>
      <c r="W17" s="207"/>
      <c r="X17" s="208"/>
      <c r="Y17" s="208"/>
      <c r="Z17" s="208"/>
      <c r="AA17" s="209"/>
      <c r="AB17" s="206"/>
      <c r="AC17" s="207"/>
      <c r="AD17" s="208"/>
      <c r="AE17" s="208"/>
      <c r="AF17" s="208"/>
      <c r="AG17" s="209"/>
      <c r="AH17" s="197"/>
      <c r="AI17" s="198"/>
      <c r="AJ17" s="198"/>
      <c r="AK17" s="198"/>
      <c r="AL17" s="198"/>
      <c r="AM17" s="199"/>
      <c r="AN17" s="70"/>
      <c r="AO17" s="242"/>
      <c r="AP17" s="243"/>
      <c r="AQ17" s="243"/>
      <c r="AR17" s="243"/>
      <c r="AS17" s="243"/>
      <c r="AT17" s="244"/>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25">
      <c r="A18" s="70"/>
      <c r="B18" s="228"/>
      <c r="C18" s="228"/>
      <c r="D18" s="229"/>
      <c r="E18" s="220"/>
      <c r="F18" s="221"/>
      <c r="G18" s="221"/>
      <c r="H18" s="221"/>
      <c r="I18" s="226"/>
      <c r="J18" s="188" t="e">
        <f>IF(AND('Mapa final'!#REF!="Alta",'Mapa final'!#REF!="Leve"),CONCATENATE("R",'Mapa final'!#REF!),"")</f>
        <v>#REF!</v>
      </c>
      <c r="K18" s="189"/>
      <c r="L18" s="189" t="e">
        <f>IF(AND('Mapa final'!#REF!="Alta",'Mapa final'!#REF!="Leve"),CONCATENATE("R",'Mapa final'!#REF!),"")</f>
        <v>#REF!</v>
      </c>
      <c r="M18" s="189"/>
      <c r="N18" s="189" t="e">
        <f>IF(AND('Mapa final'!#REF!="Alta",'Mapa final'!#REF!="Leve"),CONCATENATE("R",'Mapa final'!#REF!),"")</f>
        <v>#REF!</v>
      </c>
      <c r="O18" s="190"/>
      <c r="P18" s="188" t="e">
        <f>IF(AND('Mapa final'!#REF!="Alta",'Mapa final'!#REF!="Menor"),CONCATENATE("R",'Mapa final'!#REF!),"")</f>
        <v>#REF!</v>
      </c>
      <c r="Q18" s="189"/>
      <c r="R18" s="189" t="e">
        <f>IF(AND('Mapa final'!#REF!="Alta",'Mapa final'!#REF!="Menor"),CONCATENATE("R",'Mapa final'!#REF!),"")</f>
        <v>#REF!</v>
      </c>
      <c r="S18" s="189"/>
      <c r="T18" s="189" t="e">
        <f>IF(AND('Mapa final'!#REF!="Alta",'Mapa final'!#REF!="Menor"),CONCATENATE("R",'Mapa final'!#REF!),"")</f>
        <v>#REF!</v>
      </c>
      <c r="U18" s="190"/>
      <c r="V18" s="206" t="e">
        <f>IF(AND('Mapa final'!#REF!="Alta",'Mapa final'!#REF!="Moderado"),CONCATENATE("R",'Mapa final'!#REF!),"")</f>
        <v>#REF!</v>
      </c>
      <c r="W18" s="207"/>
      <c r="X18" s="208" t="e">
        <f>IF(AND('Mapa final'!#REF!="Alta",'Mapa final'!#REF!="Moderado"),CONCATENATE("R",'Mapa final'!#REF!),"")</f>
        <v>#REF!</v>
      </c>
      <c r="Y18" s="208"/>
      <c r="Z18" s="208" t="e">
        <f>IF(AND('Mapa final'!#REF!="Alta",'Mapa final'!#REF!="Moderado"),CONCATENATE("R",'Mapa final'!#REF!),"")</f>
        <v>#REF!</v>
      </c>
      <c r="AA18" s="209"/>
      <c r="AB18" s="206" t="e">
        <f>IF(AND('Mapa final'!#REF!="Alta",'Mapa final'!#REF!="Mayor"),CONCATENATE("R",'Mapa final'!#REF!),"")</f>
        <v>#REF!</v>
      </c>
      <c r="AC18" s="207"/>
      <c r="AD18" s="208" t="e">
        <f>IF(AND('Mapa final'!#REF!="Alta",'Mapa final'!#REF!="Mayor"),CONCATENATE("R",'Mapa final'!#REF!),"")</f>
        <v>#REF!</v>
      </c>
      <c r="AE18" s="208"/>
      <c r="AF18" s="208" t="e">
        <f>IF(AND('Mapa final'!#REF!="Alta",'Mapa final'!#REF!="Mayor"),CONCATENATE("R",'Mapa final'!#REF!),"")</f>
        <v>#REF!</v>
      </c>
      <c r="AG18" s="209"/>
      <c r="AH18" s="197" t="e">
        <f>IF(AND('Mapa final'!#REF!="Alta",'Mapa final'!#REF!="Catastrófico"),CONCATENATE("R",'Mapa final'!#REF!),"")</f>
        <v>#REF!</v>
      </c>
      <c r="AI18" s="198"/>
      <c r="AJ18" s="198" t="e">
        <f>IF(AND('Mapa final'!#REF!="Alta",'Mapa final'!#REF!="Catastrófico"),CONCATENATE("R",'Mapa final'!#REF!),"")</f>
        <v>#REF!</v>
      </c>
      <c r="AK18" s="198"/>
      <c r="AL18" s="198" t="e">
        <f>IF(AND('Mapa final'!#REF!="Alta",'Mapa final'!#REF!="Catastrófico"),CONCATENATE("R",'Mapa final'!#REF!),"")</f>
        <v>#REF!</v>
      </c>
      <c r="AM18" s="199"/>
      <c r="AN18" s="70"/>
      <c r="AO18" s="242"/>
      <c r="AP18" s="243"/>
      <c r="AQ18" s="243"/>
      <c r="AR18" s="243"/>
      <c r="AS18" s="243"/>
      <c r="AT18" s="244"/>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25">
      <c r="A19" s="70"/>
      <c r="B19" s="228"/>
      <c r="C19" s="228"/>
      <c r="D19" s="229"/>
      <c r="E19" s="220"/>
      <c r="F19" s="221"/>
      <c r="G19" s="221"/>
      <c r="H19" s="221"/>
      <c r="I19" s="226"/>
      <c r="J19" s="188"/>
      <c r="K19" s="189"/>
      <c r="L19" s="189"/>
      <c r="M19" s="189"/>
      <c r="N19" s="189"/>
      <c r="O19" s="190"/>
      <c r="P19" s="188"/>
      <c r="Q19" s="189"/>
      <c r="R19" s="189"/>
      <c r="S19" s="189"/>
      <c r="T19" s="189"/>
      <c r="U19" s="190"/>
      <c r="V19" s="206"/>
      <c r="W19" s="207"/>
      <c r="X19" s="208"/>
      <c r="Y19" s="208"/>
      <c r="Z19" s="208"/>
      <c r="AA19" s="209"/>
      <c r="AB19" s="206"/>
      <c r="AC19" s="207"/>
      <c r="AD19" s="208"/>
      <c r="AE19" s="208"/>
      <c r="AF19" s="208"/>
      <c r="AG19" s="209"/>
      <c r="AH19" s="197"/>
      <c r="AI19" s="198"/>
      <c r="AJ19" s="198"/>
      <c r="AK19" s="198"/>
      <c r="AL19" s="198"/>
      <c r="AM19" s="199"/>
      <c r="AN19" s="70"/>
      <c r="AO19" s="242"/>
      <c r="AP19" s="243"/>
      <c r="AQ19" s="243"/>
      <c r="AR19" s="243"/>
      <c r="AS19" s="243"/>
      <c r="AT19" s="244"/>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25">
      <c r="A20" s="70"/>
      <c r="B20" s="228"/>
      <c r="C20" s="228"/>
      <c r="D20" s="229"/>
      <c r="E20" s="220"/>
      <c r="F20" s="221"/>
      <c r="G20" s="221"/>
      <c r="H20" s="221"/>
      <c r="I20" s="226"/>
      <c r="J20" s="188" t="e">
        <f>IF(AND('Mapa final'!#REF!="Alta",'Mapa final'!#REF!="Leve"),CONCATENATE("R",'Mapa final'!#REF!),"")</f>
        <v>#REF!</v>
      </c>
      <c r="K20" s="189"/>
      <c r="L20" s="189" t="e">
        <f>IF(AND('Mapa final'!#REF!="Alta",'Mapa final'!#REF!="Leve"),CONCATENATE("R",'Mapa final'!#REF!),"")</f>
        <v>#REF!</v>
      </c>
      <c r="M20" s="189"/>
      <c r="N20" s="189" t="str">
        <f>IF(AND('Mapa final'!$H$16="Alta",'Mapa final'!$L$16="Leve"),CONCATENATE("R",'Mapa final'!$A$16),"")</f>
        <v/>
      </c>
      <c r="O20" s="190"/>
      <c r="P20" s="188" t="e">
        <f>IF(AND('Mapa final'!#REF!="Alta",'Mapa final'!#REF!="Menor"),CONCATENATE("R",'Mapa final'!#REF!),"")</f>
        <v>#REF!</v>
      </c>
      <c r="Q20" s="189"/>
      <c r="R20" s="189" t="e">
        <f>IF(AND('Mapa final'!#REF!="Alta",'Mapa final'!#REF!="Menor"),CONCATENATE("R",'Mapa final'!#REF!),"")</f>
        <v>#REF!</v>
      </c>
      <c r="S20" s="189"/>
      <c r="T20" s="189" t="str">
        <f>IF(AND('Mapa final'!$H$16="Alta",'Mapa final'!$L$16="Menor"),CONCATENATE("R",'Mapa final'!$A$16),"")</f>
        <v/>
      </c>
      <c r="U20" s="190"/>
      <c r="V20" s="206" t="e">
        <f>IF(AND('Mapa final'!#REF!="Alta",'Mapa final'!#REF!="Moderado"),CONCATENATE("R",'Mapa final'!#REF!),"")</f>
        <v>#REF!</v>
      </c>
      <c r="W20" s="207"/>
      <c r="X20" s="208" t="e">
        <f>IF(AND('Mapa final'!#REF!="Alta",'Mapa final'!#REF!="Moderado"),CONCATENATE("R",'Mapa final'!#REF!),"")</f>
        <v>#REF!</v>
      </c>
      <c r="Y20" s="208"/>
      <c r="Z20" s="208" t="str">
        <f>IF(AND('Mapa final'!$H$16="Alta",'Mapa final'!$L$16="Moderado"),CONCATENATE("R",'Mapa final'!$A$16),"")</f>
        <v/>
      </c>
      <c r="AA20" s="209"/>
      <c r="AB20" s="206" t="e">
        <f>IF(AND('Mapa final'!#REF!="Alta",'Mapa final'!#REF!="Mayor"),CONCATENATE("R",'Mapa final'!#REF!),"")</f>
        <v>#REF!</v>
      </c>
      <c r="AC20" s="207"/>
      <c r="AD20" s="208" t="e">
        <f>IF(AND('Mapa final'!#REF!="Alta",'Mapa final'!#REF!="Mayor"),CONCATENATE("R",'Mapa final'!#REF!),"")</f>
        <v>#REF!</v>
      </c>
      <c r="AE20" s="208"/>
      <c r="AF20" s="208" t="str">
        <f>IF(AND('Mapa final'!$H$16="Alta",'Mapa final'!$L$16="Mayor"),CONCATENATE("R",'Mapa final'!$A$16),"")</f>
        <v/>
      </c>
      <c r="AG20" s="209"/>
      <c r="AH20" s="197" t="e">
        <f>IF(AND('Mapa final'!#REF!="Alta",'Mapa final'!#REF!="Catastrófico"),CONCATENATE("R",'Mapa final'!#REF!),"")</f>
        <v>#REF!</v>
      </c>
      <c r="AI20" s="198"/>
      <c r="AJ20" s="198" t="e">
        <f>IF(AND('Mapa final'!#REF!="Alta",'Mapa final'!#REF!="Catastrófico"),CONCATENATE("R",'Mapa final'!#REF!),"")</f>
        <v>#REF!</v>
      </c>
      <c r="AK20" s="198"/>
      <c r="AL20" s="198" t="str">
        <f>IF(AND('Mapa final'!$H$16="Alta",'Mapa final'!$L$16="Catastrófico"),CONCATENATE("R",'Mapa final'!$A$16),"")</f>
        <v/>
      </c>
      <c r="AM20" s="199"/>
      <c r="AN20" s="70"/>
      <c r="AO20" s="242"/>
      <c r="AP20" s="243"/>
      <c r="AQ20" s="243"/>
      <c r="AR20" s="243"/>
      <c r="AS20" s="243"/>
      <c r="AT20" s="244"/>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3">
      <c r="A21" s="70"/>
      <c r="B21" s="228"/>
      <c r="C21" s="228"/>
      <c r="D21" s="229"/>
      <c r="E21" s="223"/>
      <c r="F21" s="224"/>
      <c r="G21" s="224"/>
      <c r="H21" s="224"/>
      <c r="I21" s="224"/>
      <c r="J21" s="191"/>
      <c r="K21" s="192"/>
      <c r="L21" s="192"/>
      <c r="M21" s="192"/>
      <c r="N21" s="192"/>
      <c r="O21" s="193"/>
      <c r="P21" s="191"/>
      <c r="Q21" s="192"/>
      <c r="R21" s="192"/>
      <c r="S21" s="192"/>
      <c r="T21" s="192"/>
      <c r="U21" s="193"/>
      <c r="V21" s="210"/>
      <c r="W21" s="211"/>
      <c r="X21" s="211"/>
      <c r="Y21" s="211"/>
      <c r="Z21" s="211"/>
      <c r="AA21" s="212"/>
      <c r="AB21" s="210"/>
      <c r="AC21" s="211"/>
      <c r="AD21" s="211"/>
      <c r="AE21" s="211"/>
      <c r="AF21" s="211"/>
      <c r="AG21" s="212"/>
      <c r="AH21" s="200"/>
      <c r="AI21" s="201"/>
      <c r="AJ21" s="201"/>
      <c r="AK21" s="201"/>
      <c r="AL21" s="201"/>
      <c r="AM21" s="202"/>
      <c r="AN21" s="70"/>
      <c r="AO21" s="245"/>
      <c r="AP21" s="246"/>
      <c r="AQ21" s="246"/>
      <c r="AR21" s="246"/>
      <c r="AS21" s="246"/>
      <c r="AT21" s="247"/>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25">
      <c r="A22" s="70"/>
      <c r="B22" s="228"/>
      <c r="C22" s="228"/>
      <c r="D22" s="229"/>
      <c r="E22" s="217" t="s">
        <v>117</v>
      </c>
      <c r="F22" s="218"/>
      <c r="G22" s="218"/>
      <c r="H22" s="218"/>
      <c r="I22" s="219"/>
      <c r="J22" s="194" t="e">
        <f>IF(AND('Mapa final'!#REF!="Media",'Mapa final'!#REF!="Leve"),CONCATENATE("R",'Mapa final'!#REF!),"")</f>
        <v>#REF!</v>
      </c>
      <c r="K22" s="195"/>
      <c r="L22" s="195" t="e">
        <f>IF(AND('Mapa final'!#REF!="Media",'Mapa final'!#REF!="Leve"),CONCATENATE("R",'Mapa final'!#REF!),"")</f>
        <v>#REF!</v>
      </c>
      <c r="M22" s="195"/>
      <c r="N22" s="195" t="e">
        <f>IF(AND('Mapa final'!#REF!="Media",'Mapa final'!#REF!="Leve"),CONCATENATE("R",'Mapa final'!#REF!),"")</f>
        <v>#REF!</v>
      </c>
      <c r="O22" s="196"/>
      <c r="P22" s="194" t="e">
        <f>IF(AND('Mapa final'!#REF!="Media",'Mapa final'!#REF!="Menor"),CONCATENATE("R",'Mapa final'!#REF!),"")</f>
        <v>#REF!</v>
      </c>
      <c r="Q22" s="195"/>
      <c r="R22" s="195" t="e">
        <f>IF(AND('Mapa final'!#REF!="Media",'Mapa final'!#REF!="Menor"),CONCATENATE("R",'Mapa final'!#REF!),"")</f>
        <v>#REF!</v>
      </c>
      <c r="S22" s="195"/>
      <c r="T22" s="195" t="e">
        <f>IF(AND('Mapa final'!#REF!="Media",'Mapa final'!#REF!="Menor"),CONCATENATE("R",'Mapa final'!#REF!),"")</f>
        <v>#REF!</v>
      </c>
      <c r="U22" s="196"/>
      <c r="V22" s="194" t="e">
        <f>IF(AND('Mapa final'!#REF!="Media",'Mapa final'!#REF!="Moderado"),CONCATENATE("R",'Mapa final'!#REF!),"")</f>
        <v>#REF!</v>
      </c>
      <c r="W22" s="195"/>
      <c r="X22" s="195" t="e">
        <f>IF(AND('Mapa final'!#REF!="Media",'Mapa final'!#REF!="Moderado"),CONCATENATE("R",'Mapa final'!#REF!),"")</f>
        <v>#REF!</v>
      </c>
      <c r="Y22" s="195"/>
      <c r="Z22" s="195" t="e">
        <f>IF(AND('Mapa final'!#REF!="Media",'Mapa final'!#REF!="Moderado"),CONCATENATE("R",'Mapa final'!#REF!),"")</f>
        <v>#REF!</v>
      </c>
      <c r="AA22" s="196"/>
      <c r="AB22" s="213" t="e">
        <f>IF(AND('Mapa final'!#REF!="Media",'Mapa final'!#REF!="Mayor"),CONCATENATE("R",'Mapa final'!#REF!),"")</f>
        <v>#REF!</v>
      </c>
      <c r="AC22" s="214"/>
      <c r="AD22" s="214" t="e">
        <f>IF(AND('Mapa final'!#REF!="Media",'Mapa final'!#REF!="Mayor"),CONCATENATE("R",'Mapa final'!#REF!),"")</f>
        <v>#REF!</v>
      </c>
      <c r="AE22" s="214"/>
      <c r="AF22" s="214" t="e">
        <f>IF(AND('Mapa final'!#REF!="Media",'Mapa final'!#REF!="Mayor"),CONCATENATE("R",'Mapa final'!#REF!),"")</f>
        <v>#REF!</v>
      </c>
      <c r="AG22" s="215"/>
      <c r="AH22" s="203" t="e">
        <f>IF(AND('Mapa final'!#REF!="Media",'Mapa final'!#REF!="Catastrófico"),CONCATENATE("R",'Mapa final'!#REF!),"")</f>
        <v>#REF!</v>
      </c>
      <c r="AI22" s="204"/>
      <c r="AJ22" s="204" t="e">
        <f>IF(AND('Mapa final'!#REF!="Media",'Mapa final'!#REF!="Catastrófico"),CONCATENATE("R",'Mapa final'!#REF!),"")</f>
        <v>#REF!</v>
      </c>
      <c r="AK22" s="204"/>
      <c r="AL22" s="204" t="e">
        <f>IF(AND('Mapa final'!#REF!="Media",'Mapa final'!#REF!="Catastrófico"),CONCATENATE("R",'Mapa final'!#REF!),"")</f>
        <v>#REF!</v>
      </c>
      <c r="AM22" s="205"/>
      <c r="AN22" s="70"/>
      <c r="AO22" s="248" t="s">
        <v>81</v>
      </c>
      <c r="AP22" s="249"/>
      <c r="AQ22" s="249"/>
      <c r="AR22" s="249"/>
      <c r="AS22" s="249"/>
      <c r="AT22" s="25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25">
      <c r="A23" s="70"/>
      <c r="B23" s="228"/>
      <c r="C23" s="228"/>
      <c r="D23" s="229"/>
      <c r="E23" s="220"/>
      <c r="F23" s="221"/>
      <c r="G23" s="221"/>
      <c r="H23" s="221"/>
      <c r="I23" s="222"/>
      <c r="J23" s="188"/>
      <c r="K23" s="189"/>
      <c r="L23" s="189"/>
      <c r="M23" s="189"/>
      <c r="N23" s="189"/>
      <c r="O23" s="190"/>
      <c r="P23" s="188"/>
      <c r="Q23" s="189"/>
      <c r="R23" s="189"/>
      <c r="S23" s="189"/>
      <c r="T23" s="189"/>
      <c r="U23" s="190"/>
      <c r="V23" s="188"/>
      <c r="W23" s="189"/>
      <c r="X23" s="189"/>
      <c r="Y23" s="189"/>
      <c r="Z23" s="189"/>
      <c r="AA23" s="190"/>
      <c r="AB23" s="206"/>
      <c r="AC23" s="207"/>
      <c r="AD23" s="207"/>
      <c r="AE23" s="207"/>
      <c r="AF23" s="207"/>
      <c r="AG23" s="209"/>
      <c r="AH23" s="197"/>
      <c r="AI23" s="198"/>
      <c r="AJ23" s="198"/>
      <c r="AK23" s="198"/>
      <c r="AL23" s="198"/>
      <c r="AM23" s="199"/>
      <c r="AN23" s="70"/>
      <c r="AO23" s="251"/>
      <c r="AP23" s="252"/>
      <c r="AQ23" s="252"/>
      <c r="AR23" s="252"/>
      <c r="AS23" s="252"/>
      <c r="AT23" s="253"/>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25">
      <c r="A24" s="70"/>
      <c r="B24" s="228"/>
      <c r="C24" s="228"/>
      <c r="D24" s="229"/>
      <c r="E24" s="220"/>
      <c r="F24" s="221"/>
      <c r="G24" s="221"/>
      <c r="H24" s="221"/>
      <c r="I24" s="222"/>
      <c r="J24" s="188" t="e">
        <f>IF(AND('Mapa final'!#REF!="Media",'Mapa final'!#REF!="Leve"),CONCATENATE("R",'Mapa final'!#REF!),"")</f>
        <v>#REF!</v>
      </c>
      <c r="K24" s="189"/>
      <c r="L24" s="189" t="e">
        <f>IF(AND('Mapa final'!#REF!="Media",'Mapa final'!#REF!="Leve"),CONCATENATE("R",'Mapa final'!#REF!),"")</f>
        <v>#REF!</v>
      </c>
      <c r="M24" s="189"/>
      <c r="N24" s="189" t="e">
        <f>IF(AND('Mapa final'!#REF!="Media",'Mapa final'!#REF!="Leve"),CONCATENATE("R",'Mapa final'!#REF!),"")</f>
        <v>#REF!</v>
      </c>
      <c r="O24" s="190"/>
      <c r="P24" s="188" t="e">
        <f>IF(AND('Mapa final'!#REF!="Media",'Mapa final'!#REF!="Menor"),CONCATENATE("R",'Mapa final'!#REF!),"")</f>
        <v>#REF!</v>
      </c>
      <c r="Q24" s="189"/>
      <c r="R24" s="189" t="e">
        <f>IF(AND('Mapa final'!#REF!="Media",'Mapa final'!#REF!="Menor"),CONCATENATE("R",'Mapa final'!#REF!),"")</f>
        <v>#REF!</v>
      </c>
      <c r="S24" s="189"/>
      <c r="T24" s="189" t="e">
        <f>IF(AND('Mapa final'!#REF!="Media",'Mapa final'!#REF!="Menor"),CONCATENATE("R",'Mapa final'!#REF!),"")</f>
        <v>#REF!</v>
      </c>
      <c r="U24" s="190"/>
      <c r="V24" s="188" t="e">
        <f>IF(AND('Mapa final'!#REF!="Media",'Mapa final'!#REF!="Moderado"),CONCATENATE("R",'Mapa final'!#REF!),"")</f>
        <v>#REF!</v>
      </c>
      <c r="W24" s="189"/>
      <c r="X24" s="189" t="e">
        <f>IF(AND('Mapa final'!#REF!="Media",'Mapa final'!#REF!="Moderado"),CONCATENATE("R",'Mapa final'!#REF!),"")</f>
        <v>#REF!</v>
      </c>
      <c r="Y24" s="189"/>
      <c r="Z24" s="189" t="e">
        <f>IF(AND('Mapa final'!#REF!="Media",'Mapa final'!#REF!="Moderado"),CONCATENATE("R",'Mapa final'!#REF!),"")</f>
        <v>#REF!</v>
      </c>
      <c r="AA24" s="190"/>
      <c r="AB24" s="206" t="e">
        <f>IF(AND('Mapa final'!#REF!="Media",'Mapa final'!#REF!="Mayor"),CONCATENATE("R",'Mapa final'!#REF!),"")</f>
        <v>#REF!</v>
      </c>
      <c r="AC24" s="207"/>
      <c r="AD24" s="208" t="e">
        <f>IF(AND('Mapa final'!#REF!="Media",'Mapa final'!#REF!="Mayor"),CONCATENATE("R",'Mapa final'!#REF!),"")</f>
        <v>#REF!</v>
      </c>
      <c r="AE24" s="208"/>
      <c r="AF24" s="208" t="e">
        <f>IF(AND('Mapa final'!#REF!="Media",'Mapa final'!#REF!="Mayor"),CONCATENATE("R",'Mapa final'!#REF!),"")</f>
        <v>#REF!</v>
      </c>
      <c r="AG24" s="209"/>
      <c r="AH24" s="197" t="e">
        <f>IF(AND('Mapa final'!#REF!="Media",'Mapa final'!#REF!="Catastrófico"),CONCATENATE("R",'Mapa final'!#REF!),"")</f>
        <v>#REF!</v>
      </c>
      <c r="AI24" s="198"/>
      <c r="AJ24" s="198" t="e">
        <f>IF(AND('Mapa final'!#REF!="Media",'Mapa final'!#REF!="Catastrófico"),CONCATENATE("R",'Mapa final'!#REF!),"")</f>
        <v>#REF!</v>
      </c>
      <c r="AK24" s="198"/>
      <c r="AL24" s="198" t="e">
        <f>IF(AND('Mapa final'!#REF!="Media",'Mapa final'!#REF!="Catastrófico"),CONCATENATE("R",'Mapa final'!#REF!),"")</f>
        <v>#REF!</v>
      </c>
      <c r="AM24" s="199"/>
      <c r="AN24" s="70"/>
      <c r="AO24" s="251"/>
      <c r="AP24" s="252"/>
      <c r="AQ24" s="252"/>
      <c r="AR24" s="252"/>
      <c r="AS24" s="252"/>
      <c r="AT24" s="253"/>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25">
      <c r="A25" s="70"/>
      <c r="B25" s="228"/>
      <c r="C25" s="228"/>
      <c r="D25" s="229"/>
      <c r="E25" s="220"/>
      <c r="F25" s="221"/>
      <c r="G25" s="221"/>
      <c r="H25" s="221"/>
      <c r="I25" s="222"/>
      <c r="J25" s="188"/>
      <c r="K25" s="189"/>
      <c r="L25" s="189"/>
      <c r="M25" s="189"/>
      <c r="N25" s="189"/>
      <c r="O25" s="190"/>
      <c r="P25" s="188"/>
      <c r="Q25" s="189"/>
      <c r="R25" s="189"/>
      <c r="S25" s="189"/>
      <c r="T25" s="189"/>
      <c r="U25" s="190"/>
      <c r="V25" s="188"/>
      <c r="W25" s="189"/>
      <c r="X25" s="189"/>
      <c r="Y25" s="189"/>
      <c r="Z25" s="189"/>
      <c r="AA25" s="190"/>
      <c r="AB25" s="206"/>
      <c r="AC25" s="207"/>
      <c r="AD25" s="208"/>
      <c r="AE25" s="208"/>
      <c r="AF25" s="208"/>
      <c r="AG25" s="209"/>
      <c r="AH25" s="197"/>
      <c r="AI25" s="198"/>
      <c r="AJ25" s="198"/>
      <c r="AK25" s="198"/>
      <c r="AL25" s="198"/>
      <c r="AM25" s="199"/>
      <c r="AN25" s="70"/>
      <c r="AO25" s="251"/>
      <c r="AP25" s="252"/>
      <c r="AQ25" s="252"/>
      <c r="AR25" s="252"/>
      <c r="AS25" s="252"/>
      <c r="AT25" s="253"/>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25">
      <c r="A26" s="70"/>
      <c r="B26" s="228"/>
      <c r="C26" s="228"/>
      <c r="D26" s="229"/>
      <c r="E26" s="220"/>
      <c r="F26" s="221"/>
      <c r="G26" s="221"/>
      <c r="H26" s="221"/>
      <c r="I26" s="222"/>
      <c r="J26" s="188" t="e">
        <f>IF(AND('Mapa final'!#REF!="Media",'Mapa final'!#REF!="Leve"),CONCATENATE("R",'Mapa final'!#REF!),"")</f>
        <v>#REF!</v>
      </c>
      <c r="K26" s="189"/>
      <c r="L26" s="189" t="e">
        <f>IF(AND('Mapa final'!#REF!="Media",'Mapa final'!#REF!="Leve"),CONCATENATE("R",'Mapa final'!#REF!),"")</f>
        <v>#REF!</v>
      </c>
      <c r="M26" s="189"/>
      <c r="N26" s="189" t="e">
        <f>IF(AND('Mapa final'!#REF!="Media",'Mapa final'!#REF!="Leve"),CONCATENATE("R",'Mapa final'!#REF!),"")</f>
        <v>#REF!</v>
      </c>
      <c r="O26" s="190"/>
      <c r="P26" s="188" t="e">
        <f>IF(AND('Mapa final'!#REF!="Media",'Mapa final'!#REF!="Menor"),CONCATENATE("R",'Mapa final'!#REF!),"")</f>
        <v>#REF!</v>
      </c>
      <c r="Q26" s="189"/>
      <c r="R26" s="189" t="e">
        <f>IF(AND('Mapa final'!#REF!="Media",'Mapa final'!#REF!="Menor"),CONCATENATE("R",'Mapa final'!#REF!),"")</f>
        <v>#REF!</v>
      </c>
      <c r="S26" s="189"/>
      <c r="T26" s="189" t="e">
        <f>IF(AND('Mapa final'!#REF!="Media",'Mapa final'!#REF!="Menor"),CONCATENATE("R",'Mapa final'!#REF!),"")</f>
        <v>#REF!</v>
      </c>
      <c r="U26" s="190"/>
      <c r="V26" s="188" t="e">
        <f>IF(AND('Mapa final'!#REF!="Media",'Mapa final'!#REF!="Moderado"),CONCATENATE("R",'Mapa final'!#REF!),"")</f>
        <v>#REF!</v>
      </c>
      <c r="W26" s="189"/>
      <c r="X26" s="189" t="e">
        <f>IF(AND('Mapa final'!#REF!="Media",'Mapa final'!#REF!="Moderado"),CONCATENATE("R",'Mapa final'!#REF!),"")</f>
        <v>#REF!</v>
      </c>
      <c r="Y26" s="189"/>
      <c r="Z26" s="189" t="e">
        <f>IF(AND('Mapa final'!#REF!="Media",'Mapa final'!#REF!="Moderado"),CONCATENATE("R",'Mapa final'!#REF!),"")</f>
        <v>#REF!</v>
      </c>
      <c r="AA26" s="190"/>
      <c r="AB26" s="206" t="e">
        <f>IF(AND('Mapa final'!#REF!="Media",'Mapa final'!#REF!="Mayor"),CONCATENATE("R",'Mapa final'!#REF!),"")</f>
        <v>#REF!</v>
      </c>
      <c r="AC26" s="207"/>
      <c r="AD26" s="208" t="e">
        <f>IF(AND('Mapa final'!#REF!="Media",'Mapa final'!#REF!="Mayor"),CONCATENATE("R",'Mapa final'!#REF!),"")</f>
        <v>#REF!</v>
      </c>
      <c r="AE26" s="208"/>
      <c r="AF26" s="208" t="e">
        <f>IF(AND('Mapa final'!#REF!="Media",'Mapa final'!#REF!="Mayor"),CONCATENATE("R",'Mapa final'!#REF!),"")</f>
        <v>#REF!</v>
      </c>
      <c r="AG26" s="209"/>
      <c r="AH26" s="197" t="e">
        <f>IF(AND('Mapa final'!#REF!="Media",'Mapa final'!#REF!="Catastrófico"),CONCATENATE("R",'Mapa final'!#REF!),"")</f>
        <v>#REF!</v>
      </c>
      <c r="AI26" s="198"/>
      <c r="AJ26" s="198" t="e">
        <f>IF(AND('Mapa final'!#REF!="Media",'Mapa final'!#REF!="Catastrófico"),CONCATENATE("R",'Mapa final'!#REF!),"")</f>
        <v>#REF!</v>
      </c>
      <c r="AK26" s="198"/>
      <c r="AL26" s="198" t="e">
        <f>IF(AND('Mapa final'!#REF!="Media",'Mapa final'!#REF!="Catastrófico"),CONCATENATE("R",'Mapa final'!#REF!),"")</f>
        <v>#REF!</v>
      </c>
      <c r="AM26" s="199"/>
      <c r="AN26" s="70"/>
      <c r="AO26" s="251"/>
      <c r="AP26" s="252"/>
      <c r="AQ26" s="252"/>
      <c r="AR26" s="252"/>
      <c r="AS26" s="252"/>
      <c r="AT26" s="253"/>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25">
      <c r="A27" s="70"/>
      <c r="B27" s="228"/>
      <c r="C27" s="228"/>
      <c r="D27" s="229"/>
      <c r="E27" s="220"/>
      <c r="F27" s="221"/>
      <c r="G27" s="221"/>
      <c r="H27" s="221"/>
      <c r="I27" s="222"/>
      <c r="J27" s="188"/>
      <c r="K27" s="189"/>
      <c r="L27" s="189"/>
      <c r="M27" s="189"/>
      <c r="N27" s="189"/>
      <c r="O27" s="190"/>
      <c r="P27" s="188"/>
      <c r="Q27" s="189"/>
      <c r="R27" s="189"/>
      <c r="S27" s="189"/>
      <c r="T27" s="189"/>
      <c r="U27" s="190"/>
      <c r="V27" s="188"/>
      <c r="W27" s="189"/>
      <c r="X27" s="189"/>
      <c r="Y27" s="189"/>
      <c r="Z27" s="189"/>
      <c r="AA27" s="190"/>
      <c r="AB27" s="206"/>
      <c r="AC27" s="207"/>
      <c r="AD27" s="208"/>
      <c r="AE27" s="208"/>
      <c r="AF27" s="208"/>
      <c r="AG27" s="209"/>
      <c r="AH27" s="197"/>
      <c r="AI27" s="198"/>
      <c r="AJ27" s="198"/>
      <c r="AK27" s="198"/>
      <c r="AL27" s="198"/>
      <c r="AM27" s="199"/>
      <c r="AN27" s="70"/>
      <c r="AO27" s="251"/>
      <c r="AP27" s="252"/>
      <c r="AQ27" s="252"/>
      <c r="AR27" s="252"/>
      <c r="AS27" s="252"/>
      <c r="AT27" s="253"/>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25">
      <c r="A28" s="70"/>
      <c r="B28" s="228"/>
      <c r="C28" s="228"/>
      <c r="D28" s="229"/>
      <c r="E28" s="220"/>
      <c r="F28" s="221"/>
      <c r="G28" s="221"/>
      <c r="H28" s="221"/>
      <c r="I28" s="222"/>
      <c r="J28" s="188" t="e">
        <f>IF(AND('Mapa final'!#REF!="Media",'Mapa final'!#REF!="Leve"),CONCATENATE("R",'Mapa final'!#REF!),"")</f>
        <v>#REF!</v>
      </c>
      <c r="K28" s="189"/>
      <c r="L28" s="189" t="e">
        <f>IF(AND('Mapa final'!#REF!="Media",'Mapa final'!#REF!="Leve"),CONCATENATE("R",'Mapa final'!#REF!),"")</f>
        <v>#REF!</v>
      </c>
      <c r="M28" s="189"/>
      <c r="N28" s="189" t="str">
        <f>IF(AND('Mapa final'!$H$16="Media",'Mapa final'!$L$16="Leve"),CONCATENATE("R",'Mapa final'!$A$16),"")</f>
        <v/>
      </c>
      <c r="O28" s="190"/>
      <c r="P28" s="188" t="e">
        <f>IF(AND('Mapa final'!#REF!="Media",'Mapa final'!#REF!="Menor"),CONCATENATE("R",'Mapa final'!#REF!),"")</f>
        <v>#REF!</v>
      </c>
      <c r="Q28" s="189"/>
      <c r="R28" s="189" t="e">
        <f>IF(AND('Mapa final'!#REF!="Media",'Mapa final'!#REF!="Menor"),CONCATENATE("R",'Mapa final'!#REF!),"")</f>
        <v>#REF!</v>
      </c>
      <c r="S28" s="189"/>
      <c r="T28" s="189" t="str">
        <f>IF(AND('Mapa final'!$H$16="Media",'Mapa final'!$L$16="Menor"),CONCATENATE("R",'Mapa final'!$A$16),"")</f>
        <v/>
      </c>
      <c r="U28" s="190"/>
      <c r="V28" s="188" t="e">
        <f>IF(AND('Mapa final'!#REF!="Media",'Mapa final'!#REF!="Moderado"),CONCATENATE("R",'Mapa final'!#REF!),"")</f>
        <v>#REF!</v>
      </c>
      <c r="W28" s="189"/>
      <c r="X28" s="189" t="e">
        <f>IF(AND('Mapa final'!#REF!="Media",'Mapa final'!#REF!="Moderado"),CONCATENATE("R",'Mapa final'!#REF!),"")</f>
        <v>#REF!</v>
      </c>
      <c r="Y28" s="189"/>
      <c r="Z28" s="189" t="str">
        <f>IF(AND('Mapa final'!$H$16="Media",'Mapa final'!$L$16="Moderado"),CONCATENATE("R",'Mapa final'!$A$16),"")</f>
        <v/>
      </c>
      <c r="AA28" s="190"/>
      <c r="AB28" s="206" t="e">
        <f>IF(AND('Mapa final'!#REF!="Media",'Mapa final'!#REF!="Mayor"),CONCATENATE("R",'Mapa final'!#REF!),"")</f>
        <v>#REF!</v>
      </c>
      <c r="AC28" s="207"/>
      <c r="AD28" s="208" t="e">
        <f>IF(AND('Mapa final'!#REF!="Media",'Mapa final'!#REF!="Mayor"),CONCATENATE("R",'Mapa final'!#REF!),"")</f>
        <v>#REF!</v>
      </c>
      <c r="AE28" s="208"/>
      <c r="AF28" s="208" t="str">
        <f>IF(AND('Mapa final'!$H$16="Media",'Mapa final'!$L$16="Mayor"),CONCATENATE("R",'Mapa final'!$A$16),"")</f>
        <v/>
      </c>
      <c r="AG28" s="209"/>
      <c r="AH28" s="197" t="e">
        <f>IF(AND('Mapa final'!#REF!="Media",'Mapa final'!#REF!="Catastrófico"),CONCATENATE("R",'Mapa final'!#REF!),"")</f>
        <v>#REF!</v>
      </c>
      <c r="AI28" s="198"/>
      <c r="AJ28" s="198" t="e">
        <f>IF(AND('Mapa final'!#REF!="Media",'Mapa final'!#REF!="Catastrófico"),CONCATENATE("R",'Mapa final'!#REF!),"")</f>
        <v>#REF!</v>
      </c>
      <c r="AK28" s="198"/>
      <c r="AL28" s="198" t="str">
        <f>IF(AND('Mapa final'!$H$16="Media",'Mapa final'!$L$16="Catastrófico"),CONCATENATE("R",'Mapa final'!$A$16),"")</f>
        <v/>
      </c>
      <c r="AM28" s="199"/>
      <c r="AN28" s="70"/>
      <c r="AO28" s="251"/>
      <c r="AP28" s="252"/>
      <c r="AQ28" s="252"/>
      <c r="AR28" s="252"/>
      <c r="AS28" s="252"/>
      <c r="AT28" s="253"/>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75" thickBot="1" x14ac:dyDescent="0.3">
      <c r="A29" s="70"/>
      <c r="B29" s="228"/>
      <c r="C29" s="228"/>
      <c r="D29" s="229"/>
      <c r="E29" s="223"/>
      <c r="F29" s="224"/>
      <c r="G29" s="224"/>
      <c r="H29" s="224"/>
      <c r="I29" s="225"/>
      <c r="J29" s="188"/>
      <c r="K29" s="189"/>
      <c r="L29" s="189"/>
      <c r="M29" s="189"/>
      <c r="N29" s="189"/>
      <c r="O29" s="190"/>
      <c r="P29" s="191"/>
      <c r="Q29" s="192"/>
      <c r="R29" s="192"/>
      <c r="S29" s="192"/>
      <c r="T29" s="192"/>
      <c r="U29" s="193"/>
      <c r="V29" s="191"/>
      <c r="W29" s="192"/>
      <c r="X29" s="192"/>
      <c r="Y29" s="192"/>
      <c r="Z29" s="192"/>
      <c r="AA29" s="193"/>
      <c r="AB29" s="210"/>
      <c r="AC29" s="211"/>
      <c r="AD29" s="211"/>
      <c r="AE29" s="211"/>
      <c r="AF29" s="211"/>
      <c r="AG29" s="212"/>
      <c r="AH29" s="200"/>
      <c r="AI29" s="201"/>
      <c r="AJ29" s="201"/>
      <c r="AK29" s="201"/>
      <c r="AL29" s="201"/>
      <c r="AM29" s="202"/>
      <c r="AN29" s="70"/>
      <c r="AO29" s="254"/>
      <c r="AP29" s="255"/>
      <c r="AQ29" s="255"/>
      <c r="AR29" s="255"/>
      <c r="AS29" s="255"/>
      <c r="AT29" s="256"/>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25">
      <c r="A30" s="70"/>
      <c r="B30" s="228"/>
      <c r="C30" s="228"/>
      <c r="D30" s="229"/>
      <c r="E30" s="217" t="s">
        <v>114</v>
      </c>
      <c r="F30" s="218"/>
      <c r="G30" s="218"/>
      <c r="H30" s="218"/>
      <c r="I30" s="218"/>
      <c r="J30" s="185" t="e">
        <f>IF(AND('Mapa final'!#REF!="Baja",'Mapa final'!#REF!="Leve"),CONCATENATE("R",'Mapa final'!#REF!),"")</f>
        <v>#REF!</v>
      </c>
      <c r="K30" s="186"/>
      <c r="L30" s="186" t="e">
        <f>IF(AND('Mapa final'!#REF!="Baja",'Mapa final'!#REF!="Leve"),CONCATENATE("R",'Mapa final'!#REF!),"")</f>
        <v>#REF!</v>
      </c>
      <c r="M30" s="186"/>
      <c r="N30" s="186" t="e">
        <f>IF(AND('Mapa final'!#REF!="Baja",'Mapa final'!#REF!="Leve"),CONCATENATE("R",'Mapa final'!#REF!),"")</f>
        <v>#REF!</v>
      </c>
      <c r="O30" s="187"/>
      <c r="P30" s="195" t="e">
        <f>IF(AND('Mapa final'!#REF!="Baja",'Mapa final'!#REF!="Menor"),CONCATENATE("R",'Mapa final'!#REF!),"")</f>
        <v>#REF!</v>
      </c>
      <c r="Q30" s="195"/>
      <c r="R30" s="195" t="e">
        <f>IF(AND('Mapa final'!#REF!="Baja",'Mapa final'!#REF!="Menor"),CONCATENATE("R",'Mapa final'!#REF!),"")</f>
        <v>#REF!</v>
      </c>
      <c r="S30" s="195"/>
      <c r="T30" s="195" t="e">
        <f>IF(AND('Mapa final'!#REF!="Baja",'Mapa final'!#REF!="Menor"),CONCATENATE("R",'Mapa final'!#REF!),"")</f>
        <v>#REF!</v>
      </c>
      <c r="U30" s="196"/>
      <c r="V30" s="194" t="e">
        <f>IF(AND('Mapa final'!#REF!="Baja",'Mapa final'!#REF!="Moderado"),CONCATENATE("R",'Mapa final'!#REF!),"")</f>
        <v>#REF!</v>
      </c>
      <c r="W30" s="195"/>
      <c r="X30" s="195" t="e">
        <f>IF(AND('Mapa final'!#REF!="Baja",'Mapa final'!#REF!="Moderado"),CONCATENATE("R",'Mapa final'!#REF!),"")</f>
        <v>#REF!</v>
      </c>
      <c r="Y30" s="195"/>
      <c r="Z30" s="195" t="e">
        <f>IF(AND('Mapa final'!#REF!="Baja",'Mapa final'!#REF!="Moderado"),CONCATENATE("R",'Mapa final'!#REF!),"")</f>
        <v>#REF!</v>
      </c>
      <c r="AA30" s="196"/>
      <c r="AB30" s="213" t="e">
        <f>IF(AND('Mapa final'!#REF!="Baja",'Mapa final'!#REF!="Mayor"),CONCATENATE("R",'Mapa final'!#REF!),"")</f>
        <v>#REF!</v>
      </c>
      <c r="AC30" s="214"/>
      <c r="AD30" s="214" t="e">
        <f>IF(AND('Mapa final'!#REF!="Baja",'Mapa final'!#REF!="Mayor"),CONCATENATE("R",'Mapa final'!#REF!),"")</f>
        <v>#REF!</v>
      </c>
      <c r="AE30" s="214"/>
      <c r="AF30" s="214" t="e">
        <f>IF(AND('Mapa final'!#REF!="Baja",'Mapa final'!#REF!="Mayor"),CONCATENATE("R",'Mapa final'!#REF!),"")</f>
        <v>#REF!</v>
      </c>
      <c r="AG30" s="215"/>
      <c r="AH30" s="203" t="e">
        <f>IF(AND('Mapa final'!#REF!="Baja",'Mapa final'!#REF!="Catastrófico"),CONCATENATE("R",'Mapa final'!#REF!),"")</f>
        <v>#REF!</v>
      </c>
      <c r="AI30" s="204"/>
      <c r="AJ30" s="204" t="e">
        <f>IF(AND('Mapa final'!#REF!="Baja",'Mapa final'!#REF!="Catastrófico"),CONCATENATE("R",'Mapa final'!#REF!),"")</f>
        <v>#REF!</v>
      </c>
      <c r="AK30" s="204"/>
      <c r="AL30" s="204" t="e">
        <f>IF(AND('Mapa final'!#REF!="Baja",'Mapa final'!#REF!="Catastrófico"),CONCATENATE("R",'Mapa final'!#REF!),"")</f>
        <v>#REF!</v>
      </c>
      <c r="AM30" s="205"/>
      <c r="AN30" s="70"/>
      <c r="AO30" s="257" t="s">
        <v>82</v>
      </c>
      <c r="AP30" s="258"/>
      <c r="AQ30" s="258"/>
      <c r="AR30" s="258"/>
      <c r="AS30" s="258"/>
      <c r="AT30" s="259"/>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25">
      <c r="A31" s="70"/>
      <c r="B31" s="228"/>
      <c r="C31" s="228"/>
      <c r="D31" s="229"/>
      <c r="E31" s="220"/>
      <c r="F31" s="221"/>
      <c r="G31" s="221"/>
      <c r="H31" s="221"/>
      <c r="I31" s="226"/>
      <c r="J31" s="179"/>
      <c r="K31" s="180"/>
      <c r="L31" s="180"/>
      <c r="M31" s="180"/>
      <c r="N31" s="180"/>
      <c r="O31" s="181"/>
      <c r="P31" s="189"/>
      <c r="Q31" s="189"/>
      <c r="R31" s="189"/>
      <c r="S31" s="189"/>
      <c r="T31" s="189"/>
      <c r="U31" s="190"/>
      <c r="V31" s="188"/>
      <c r="W31" s="189"/>
      <c r="X31" s="189"/>
      <c r="Y31" s="189"/>
      <c r="Z31" s="189"/>
      <c r="AA31" s="190"/>
      <c r="AB31" s="206"/>
      <c r="AC31" s="207"/>
      <c r="AD31" s="207"/>
      <c r="AE31" s="207"/>
      <c r="AF31" s="207"/>
      <c r="AG31" s="209"/>
      <c r="AH31" s="197"/>
      <c r="AI31" s="198"/>
      <c r="AJ31" s="198"/>
      <c r="AK31" s="198"/>
      <c r="AL31" s="198"/>
      <c r="AM31" s="199"/>
      <c r="AN31" s="70"/>
      <c r="AO31" s="260"/>
      <c r="AP31" s="261"/>
      <c r="AQ31" s="261"/>
      <c r="AR31" s="261"/>
      <c r="AS31" s="261"/>
      <c r="AT31" s="262"/>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25">
      <c r="A32" s="70"/>
      <c r="B32" s="228"/>
      <c r="C32" s="228"/>
      <c r="D32" s="229"/>
      <c r="E32" s="220"/>
      <c r="F32" s="221"/>
      <c r="G32" s="221"/>
      <c r="H32" s="221"/>
      <c r="I32" s="226"/>
      <c r="J32" s="179" t="e">
        <f>IF(AND('Mapa final'!#REF!="Baja",'Mapa final'!#REF!="Leve"),CONCATENATE("R",'Mapa final'!#REF!),"")</f>
        <v>#REF!</v>
      </c>
      <c r="K32" s="180"/>
      <c r="L32" s="180" t="e">
        <f>IF(AND('Mapa final'!#REF!="Baja",'Mapa final'!#REF!="Leve"),CONCATENATE("R",'Mapa final'!#REF!),"")</f>
        <v>#REF!</v>
      </c>
      <c r="M32" s="180"/>
      <c r="N32" s="180" t="e">
        <f>IF(AND('Mapa final'!#REF!="Baja",'Mapa final'!#REF!="Leve"),CONCATENATE("R",'Mapa final'!#REF!),"")</f>
        <v>#REF!</v>
      </c>
      <c r="O32" s="181"/>
      <c r="P32" s="189" t="e">
        <f>IF(AND('Mapa final'!#REF!="Baja",'Mapa final'!#REF!="Menor"),CONCATENATE("R",'Mapa final'!#REF!),"")</f>
        <v>#REF!</v>
      </c>
      <c r="Q32" s="189"/>
      <c r="R32" s="189" t="e">
        <f>IF(AND('Mapa final'!#REF!="Baja",'Mapa final'!#REF!="Menor"),CONCATENATE("R",'Mapa final'!#REF!),"")</f>
        <v>#REF!</v>
      </c>
      <c r="S32" s="189"/>
      <c r="T32" s="189" t="e">
        <f>IF(AND('Mapa final'!#REF!="Baja",'Mapa final'!#REF!="Menor"),CONCATENATE("R",'Mapa final'!#REF!),"")</f>
        <v>#REF!</v>
      </c>
      <c r="U32" s="190"/>
      <c r="V32" s="188" t="e">
        <f>IF(AND('Mapa final'!#REF!="Baja",'Mapa final'!#REF!="Moderado"),CONCATENATE("R",'Mapa final'!#REF!),"")</f>
        <v>#REF!</v>
      </c>
      <c r="W32" s="189"/>
      <c r="X32" s="189" t="e">
        <f>IF(AND('Mapa final'!#REF!="Baja",'Mapa final'!#REF!="Moderado"),CONCATENATE("R",'Mapa final'!#REF!),"")</f>
        <v>#REF!</v>
      </c>
      <c r="Y32" s="189"/>
      <c r="Z32" s="189" t="e">
        <f>IF(AND('Mapa final'!#REF!="Baja",'Mapa final'!#REF!="Moderado"),CONCATENATE("R",'Mapa final'!#REF!),"")</f>
        <v>#REF!</v>
      </c>
      <c r="AA32" s="190"/>
      <c r="AB32" s="206" t="e">
        <f>IF(AND('Mapa final'!#REF!="Baja",'Mapa final'!#REF!="Mayor"),CONCATENATE("R",'Mapa final'!#REF!),"")</f>
        <v>#REF!</v>
      </c>
      <c r="AC32" s="207"/>
      <c r="AD32" s="208" t="e">
        <f>IF(AND('Mapa final'!#REF!="Baja",'Mapa final'!#REF!="Mayor"),CONCATENATE("R",'Mapa final'!#REF!),"")</f>
        <v>#REF!</v>
      </c>
      <c r="AE32" s="208"/>
      <c r="AF32" s="208" t="e">
        <f>IF(AND('Mapa final'!#REF!="Baja",'Mapa final'!#REF!="Mayor"),CONCATENATE("R",'Mapa final'!#REF!),"")</f>
        <v>#REF!</v>
      </c>
      <c r="AG32" s="209"/>
      <c r="AH32" s="197" t="e">
        <f>IF(AND('Mapa final'!#REF!="Baja",'Mapa final'!#REF!="Catastrófico"),CONCATENATE("R",'Mapa final'!#REF!),"")</f>
        <v>#REF!</v>
      </c>
      <c r="AI32" s="198"/>
      <c r="AJ32" s="198" t="e">
        <f>IF(AND('Mapa final'!#REF!="Baja",'Mapa final'!#REF!="Catastrófico"),CONCATENATE("R",'Mapa final'!#REF!),"")</f>
        <v>#REF!</v>
      </c>
      <c r="AK32" s="198"/>
      <c r="AL32" s="198" t="e">
        <f>IF(AND('Mapa final'!#REF!="Baja",'Mapa final'!#REF!="Catastrófico"),CONCATENATE("R",'Mapa final'!#REF!),"")</f>
        <v>#REF!</v>
      </c>
      <c r="AM32" s="199"/>
      <c r="AN32" s="70"/>
      <c r="AO32" s="260"/>
      <c r="AP32" s="261"/>
      <c r="AQ32" s="261"/>
      <c r="AR32" s="261"/>
      <c r="AS32" s="261"/>
      <c r="AT32" s="262"/>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25">
      <c r="A33" s="70"/>
      <c r="B33" s="228"/>
      <c r="C33" s="228"/>
      <c r="D33" s="229"/>
      <c r="E33" s="220"/>
      <c r="F33" s="221"/>
      <c r="G33" s="221"/>
      <c r="H33" s="221"/>
      <c r="I33" s="226"/>
      <c r="J33" s="179"/>
      <c r="K33" s="180"/>
      <c r="L33" s="180"/>
      <c r="M33" s="180"/>
      <c r="N33" s="180"/>
      <c r="O33" s="181"/>
      <c r="P33" s="189"/>
      <c r="Q33" s="189"/>
      <c r="R33" s="189"/>
      <c r="S33" s="189"/>
      <c r="T33" s="189"/>
      <c r="U33" s="190"/>
      <c r="V33" s="188"/>
      <c r="W33" s="189"/>
      <c r="X33" s="189"/>
      <c r="Y33" s="189"/>
      <c r="Z33" s="189"/>
      <c r="AA33" s="190"/>
      <c r="AB33" s="206"/>
      <c r="AC33" s="207"/>
      <c r="AD33" s="208"/>
      <c r="AE33" s="208"/>
      <c r="AF33" s="208"/>
      <c r="AG33" s="209"/>
      <c r="AH33" s="197"/>
      <c r="AI33" s="198"/>
      <c r="AJ33" s="198"/>
      <c r="AK33" s="198"/>
      <c r="AL33" s="198"/>
      <c r="AM33" s="199"/>
      <c r="AN33" s="70"/>
      <c r="AO33" s="260"/>
      <c r="AP33" s="261"/>
      <c r="AQ33" s="261"/>
      <c r="AR33" s="261"/>
      <c r="AS33" s="261"/>
      <c r="AT33" s="262"/>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25">
      <c r="A34" s="70"/>
      <c r="B34" s="228"/>
      <c r="C34" s="228"/>
      <c r="D34" s="229"/>
      <c r="E34" s="220"/>
      <c r="F34" s="221"/>
      <c r="G34" s="221"/>
      <c r="H34" s="221"/>
      <c r="I34" s="226"/>
      <c r="J34" s="179" t="e">
        <f>IF(AND('Mapa final'!#REF!="Baja",'Mapa final'!#REF!="Leve"),CONCATENATE("R",'Mapa final'!#REF!),"")</f>
        <v>#REF!</v>
      </c>
      <c r="K34" s="180"/>
      <c r="L34" s="180" t="e">
        <f>IF(AND('Mapa final'!#REF!="Baja",'Mapa final'!#REF!="Leve"),CONCATENATE("R",'Mapa final'!#REF!),"")</f>
        <v>#REF!</v>
      </c>
      <c r="M34" s="180"/>
      <c r="N34" s="180" t="e">
        <f>IF(AND('Mapa final'!#REF!="Baja",'Mapa final'!#REF!="Leve"),CONCATENATE("R",'Mapa final'!#REF!),"")</f>
        <v>#REF!</v>
      </c>
      <c r="O34" s="181"/>
      <c r="P34" s="189" t="e">
        <f>IF(AND('Mapa final'!#REF!="Baja",'Mapa final'!#REF!="Menor"),CONCATENATE("R",'Mapa final'!#REF!),"")</f>
        <v>#REF!</v>
      </c>
      <c r="Q34" s="189"/>
      <c r="R34" s="189" t="e">
        <f>IF(AND('Mapa final'!#REF!="Baja",'Mapa final'!#REF!="Menor"),CONCATENATE("R",'Mapa final'!#REF!),"")</f>
        <v>#REF!</v>
      </c>
      <c r="S34" s="189"/>
      <c r="T34" s="189" t="e">
        <f>IF(AND('Mapa final'!#REF!="Baja",'Mapa final'!#REF!="Menor"),CONCATENATE("R",'Mapa final'!#REF!),"")</f>
        <v>#REF!</v>
      </c>
      <c r="U34" s="190"/>
      <c r="V34" s="188" t="e">
        <f>IF(AND('Mapa final'!#REF!="Baja",'Mapa final'!#REF!="Moderado"),CONCATENATE("R",'Mapa final'!#REF!),"")</f>
        <v>#REF!</v>
      </c>
      <c r="W34" s="189"/>
      <c r="X34" s="189" t="e">
        <f>IF(AND('Mapa final'!#REF!="Baja",'Mapa final'!#REF!="Moderado"),CONCATENATE("R",'Mapa final'!#REF!),"")</f>
        <v>#REF!</v>
      </c>
      <c r="Y34" s="189"/>
      <c r="Z34" s="189" t="e">
        <f>IF(AND('Mapa final'!#REF!="Baja",'Mapa final'!#REF!="Moderado"),CONCATENATE("R",'Mapa final'!#REF!),"")</f>
        <v>#REF!</v>
      </c>
      <c r="AA34" s="190"/>
      <c r="AB34" s="206" t="e">
        <f>IF(AND('Mapa final'!#REF!="Baja",'Mapa final'!#REF!="Mayor"),CONCATENATE("R",'Mapa final'!#REF!),"")</f>
        <v>#REF!</v>
      </c>
      <c r="AC34" s="207"/>
      <c r="AD34" s="208" t="e">
        <f>IF(AND('Mapa final'!#REF!="Baja",'Mapa final'!#REF!="Mayor"),CONCATENATE("R",'Mapa final'!#REF!),"")</f>
        <v>#REF!</v>
      </c>
      <c r="AE34" s="208"/>
      <c r="AF34" s="208" t="e">
        <f>IF(AND('Mapa final'!#REF!="Baja",'Mapa final'!#REF!="Mayor"),CONCATENATE("R",'Mapa final'!#REF!),"")</f>
        <v>#REF!</v>
      </c>
      <c r="AG34" s="209"/>
      <c r="AH34" s="197" t="e">
        <f>IF(AND('Mapa final'!#REF!="Baja",'Mapa final'!#REF!="Catastrófico"),CONCATENATE("R",'Mapa final'!#REF!),"")</f>
        <v>#REF!</v>
      </c>
      <c r="AI34" s="198"/>
      <c r="AJ34" s="198" t="e">
        <f>IF(AND('Mapa final'!#REF!="Baja",'Mapa final'!#REF!="Catastrófico"),CONCATENATE("R",'Mapa final'!#REF!),"")</f>
        <v>#REF!</v>
      </c>
      <c r="AK34" s="198"/>
      <c r="AL34" s="198" t="e">
        <f>IF(AND('Mapa final'!#REF!="Baja",'Mapa final'!#REF!="Catastrófico"),CONCATENATE("R",'Mapa final'!#REF!),"")</f>
        <v>#REF!</v>
      </c>
      <c r="AM34" s="199"/>
      <c r="AN34" s="70"/>
      <c r="AO34" s="260"/>
      <c r="AP34" s="261"/>
      <c r="AQ34" s="261"/>
      <c r="AR34" s="261"/>
      <c r="AS34" s="261"/>
      <c r="AT34" s="262"/>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25">
      <c r="A35" s="70"/>
      <c r="B35" s="228"/>
      <c r="C35" s="228"/>
      <c r="D35" s="229"/>
      <c r="E35" s="220"/>
      <c r="F35" s="221"/>
      <c r="G35" s="221"/>
      <c r="H35" s="221"/>
      <c r="I35" s="226"/>
      <c r="J35" s="179"/>
      <c r="K35" s="180"/>
      <c r="L35" s="180"/>
      <c r="M35" s="180"/>
      <c r="N35" s="180"/>
      <c r="O35" s="181"/>
      <c r="P35" s="189"/>
      <c r="Q35" s="189"/>
      <c r="R35" s="189"/>
      <c r="S35" s="189"/>
      <c r="T35" s="189"/>
      <c r="U35" s="190"/>
      <c r="V35" s="188"/>
      <c r="W35" s="189"/>
      <c r="X35" s="189"/>
      <c r="Y35" s="189"/>
      <c r="Z35" s="189"/>
      <c r="AA35" s="190"/>
      <c r="AB35" s="206"/>
      <c r="AC35" s="207"/>
      <c r="AD35" s="208"/>
      <c r="AE35" s="208"/>
      <c r="AF35" s="208"/>
      <c r="AG35" s="209"/>
      <c r="AH35" s="197"/>
      <c r="AI35" s="198"/>
      <c r="AJ35" s="198"/>
      <c r="AK35" s="198"/>
      <c r="AL35" s="198"/>
      <c r="AM35" s="199"/>
      <c r="AN35" s="70"/>
      <c r="AO35" s="260"/>
      <c r="AP35" s="261"/>
      <c r="AQ35" s="261"/>
      <c r="AR35" s="261"/>
      <c r="AS35" s="261"/>
      <c r="AT35" s="262"/>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25">
      <c r="A36" s="70"/>
      <c r="B36" s="228"/>
      <c r="C36" s="228"/>
      <c r="D36" s="229"/>
      <c r="E36" s="220"/>
      <c r="F36" s="221"/>
      <c r="G36" s="221"/>
      <c r="H36" s="221"/>
      <c r="I36" s="226"/>
      <c r="J36" s="179" t="e">
        <f>IF(AND('Mapa final'!#REF!="Baja",'Mapa final'!#REF!="Leve"),CONCATENATE("R",'Mapa final'!#REF!),"")</f>
        <v>#REF!</v>
      </c>
      <c r="K36" s="180"/>
      <c r="L36" s="180" t="e">
        <f>IF(AND('Mapa final'!#REF!="Baja",'Mapa final'!#REF!="Leve"),CONCATENATE("R",'Mapa final'!#REF!),"")</f>
        <v>#REF!</v>
      </c>
      <c r="M36" s="180"/>
      <c r="N36" s="180" t="str">
        <f>IF(AND('Mapa final'!$H$16="Baja",'Mapa final'!$L$16="Leve"),CONCATENATE("R",'Mapa final'!$A$16),"")</f>
        <v/>
      </c>
      <c r="O36" s="181"/>
      <c r="P36" s="189" t="e">
        <f>IF(AND('Mapa final'!#REF!="Baja",'Mapa final'!#REF!="Menor"),CONCATENATE("R",'Mapa final'!#REF!),"")</f>
        <v>#REF!</v>
      </c>
      <c r="Q36" s="189"/>
      <c r="R36" s="189" t="e">
        <f>IF(AND('Mapa final'!#REF!="Baja",'Mapa final'!#REF!="Menor"),CONCATENATE("R",'Mapa final'!#REF!),"")</f>
        <v>#REF!</v>
      </c>
      <c r="S36" s="189"/>
      <c r="T36" s="189" t="str">
        <f>IF(AND('Mapa final'!$H$16="Baja",'Mapa final'!$L$16="Menor"),CONCATENATE("R",'Mapa final'!$A$16),"")</f>
        <v/>
      </c>
      <c r="U36" s="190"/>
      <c r="V36" s="188" t="e">
        <f>IF(AND('Mapa final'!#REF!="Baja",'Mapa final'!#REF!="Moderado"),CONCATENATE("R",'Mapa final'!#REF!),"")</f>
        <v>#REF!</v>
      </c>
      <c r="W36" s="189"/>
      <c r="X36" s="189" t="e">
        <f>IF(AND('Mapa final'!#REF!="Baja",'Mapa final'!#REF!="Moderado"),CONCATENATE("R",'Mapa final'!#REF!),"")</f>
        <v>#REF!</v>
      </c>
      <c r="Y36" s="189"/>
      <c r="Z36" s="189" t="str">
        <f>IF(AND('Mapa final'!$H$16="Baja",'Mapa final'!$L$16="Moderado"),CONCATENATE("R",'Mapa final'!$A$16),"")</f>
        <v/>
      </c>
      <c r="AA36" s="190"/>
      <c r="AB36" s="206" t="e">
        <f>IF(AND('Mapa final'!#REF!="Baja",'Mapa final'!#REF!="Mayor"),CONCATENATE("R",'Mapa final'!#REF!),"")</f>
        <v>#REF!</v>
      </c>
      <c r="AC36" s="207"/>
      <c r="AD36" s="208" t="e">
        <f>IF(AND('Mapa final'!#REF!="Baja",'Mapa final'!#REF!="Mayor"),CONCATENATE("R",'Mapa final'!#REF!),"")</f>
        <v>#REF!</v>
      </c>
      <c r="AE36" s="208"/>
      <c r="AF36" s="208" t="str">
        <f>IF(AND('Mapa final'!$H$16="Baja",'Mapa final'!$L$16="Mayor"),CONCATENATE("R",'Mapa final'!$A$16),"")</f>
        <v/>
      </c>
      <c r="AG36" s="209"/>
      <c r="AH36" s="197" t="e">
        <f>IF(AND('Mapa final'!#REF!="Baja",'Mapa final'!#REF!="Catastrófico"),CONCATENATE("R",'Mapa final'!#REF!),"")</f>
        <v>#REF!</v>
      </c>
      <c r="AI36" s="198"/>
      <c r="AJ36" s="198" t="e">
        <f>IF(AND('Mapa final'!#REF!="Baja",'Mapa final'!#REF!="Catastrófico"),CONCATENATE("R",'Mapa final'!#REF!),"")</f>
        <v>#REF!</v>
      </c>
      <c r="AK36" s="198"/>
      <c r="AL36" s="198" t="str">
        <f>IF(AND('Mapa final'!$H$16="Baja",'Mapa final'!$L$16="Catastrófico"),CONCATENATE("R",'Mapa final'!$A$16),"")</f>
        <v/>
      </c>
      <c r="AM36" s="199"/>
      <c r="AN36" s="70"/>
      <c r="AO36" s="260"/>
      <c r="AP36" s="261"/>
      <c r="AQ36" s="261"/>
      <c r="AR36" s="261"/>
      <c r="AS36" s="261"/>
      <c r="AT36" s="262"/>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75" thickBot="1" x14ac:dyDescent="0.3">
      <c r="A37" s="70"/>
      <c r="B37" s="228"/>
      <c r="C37" s="228"/>
      <c r="D37" s="229"/>
      <c r="E37" s="223"/>
      <c r="F37" s="224"/>
      <c r="G37" s="224"/>
      <c r="H37" s="224"/>
      <c r="I37" s="224"/>
      <c r="J37" s="182"/>
      <c r="K37" s="183"/>
      <c r="L37" s="183"/>
      <c r="M37" s="183"/>
      <c r="N37" s="183"/>
      <c r="O37" s="184"/>
      <c r="P37" s="192"/>
      <c r="Q37" s="192"/>
      <c r="R37" s="192"/>
      <c r="S37" s="192"/>
      <c r="T37" s="192"/>
      <c r="U37" s="193"/>
      <c r="V37" s="191"/>
      <c r="W37" s="192"/>
      <c r="X37" s="192"/>
      <c r="Y37" s="192"/>
      <c r="Z37" s="192"/>
      <c r="AA37" s="193"/>
      <c r="AB37" s="210"/>
      <c r="AC37" s="211"/>
      <c r="AD37" s="211"/>
      <c r="AE37" s="211"/>
      <c r="AF37" s="211"/>
      <c r="AG37" s="212"/>
      <c r="AH37" s="200"/>
      <c r="AI37" s="201"/>
      <c r="AJ37" s="201"/>
      <c r="AK37" s="201"/>
      <c r="AL37" s="201"/>
      <c r="AM37" s="202"/>
      <c r="AN37" s="70"/>
      <c r="AO37" s="263"/>
      <c r="AP37" s="264"/>
      <c r="AQ37" s="264"/>
      <c r="AR37" s="264"/>
      <c r="AS37" s="264"/>
      <c r="AT37" s="265"/>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25">
      <c r="A38" s="70"/>
      <c r="B38" s="228"/>
      <c r="C38" s="228"/>
      <c r="D38" s="229"/>
      <c r="E38" s="217" t="s">
        <v>113</v>
      </c>
      <c r="F38" s="218"/>
      <c r="G38" s="218"/>
      <c r="H38" s="218"/>
      <c r="I38" s="219"/>
      <c r="J38" s="185" t="e">
        <f>IF(AND('Mapa final'!#REF!="Muy Baja",'Mapa final'!#REF!="Leve"),CONCATENATE("R",'Mapa final'!#REF!),"")</f>
        <v>#REF!</v>
      </c>
      <c r="K38" s="186"/>
      <c r="L38" s="186" t="e">
        <f>IF(AND('Mapa final'!#REF!="Muy Baja",'Mapa final'!#REF!="Leve"),CONCATENATE("R",'Mapa final'!#REF!),"")</f>
        <v>#REF!</v>
      </c>
      <c r="M38" s="186"/>
      <c r="N38" s="186" t="e">
        <f>IF(AND('Mapa final'!#REF!="Muy Baja",'Mapa final'!#REF!="Leve"),CONCATENATE("R",'Mapa final'!#REF!),"")</f>
        <v>#REF!</v>
      </c>
      <c r="O38" s="187"/>
      <c r="P38" s="185" t="e">
        <f>IF(AND('Mapa final'!#REF!="Muy Baja",'Mapa final'!#REF!="Menor"),CONCATENATE("R",'Mapa final'!#REF!),"")</f>
        <v>#REF!</v>
      </c>
      <c r="Q38" s="186"/>
      <c r="R38" s="186" t="e">
        <f>IF(AND('Mapa final'!#REF!="Muy Baja",'Mapa final'!#REF!="Menor"),CONCATENATE("R",'Mapa final'!#REF!),"")</f>
        <v>#REF!</v>
      </c>
      <c r="S38" s="186"/>
      <c r="T38" s="186" t="e">
        <f>IF(AND('Mapa final'!#REF!="Muy Baja",'Mapa final'!#REF!="Menor"),CONCATENATE("R",'Mapa final'!#REF!),"")</f>
        <v>#REF!</v>
      </c>
      <c r="U38" s="187"/>
      <c r="V38" s="194" t="e">
        <f>IF(AND('Mapa final'!#REF!="Muy Baja",'Mapa final'!#REF!="Moderado"),CONCATENATE("R",'Mapa final'!#REF!),"")</f>
        <v>#REF!</v>
      </c>
      <c r="W38" s="195"/>
      <c r="X38" s="195" t="e">
        <f>IF(AND('Mapa final'!#REF!="Muy Baja",'Mapa final'!#REF!="Moderado"),CONCATENATE("R",'Mapa final'!#REF!),"")</f>
        <v>#REF!</v>
      </c>
      <c r="Y38" s="195"/>
      <c r="Z38" s="195" t="e">
        <f>IF(AND('Mapa final'!#REF!="Muy Baja",'Mapa final'!#REF!="Moderado"),CONCATENATE("R",'Mapa final'!#REF!),"")</f>
        <v>#REF!</v>
      </c>
      <c r="AA38" s="196"/>
      <c r="AB38" s="213" t="e">
        <f>IF(AND('Mapa final'!#REF!="Muy Baja",'Mapa final'!#REF!="Mayor"),CONCATENATE("R",'Mapa final'!#REF!),"")</f>
        <v>#REF!</v>
      </c>
      <c r="AC38" s="214"/>
      <c r="AD38" s="214" t="e">
        <f>IF(AND('Mapa final'!#REF!="Muy Baja",'Mapa final'!#REF!="Mayor"),CONCATENATE("R",'Mapa final'!#REF!),"")</f>
        <v>#REF!</v>
      </c>
      <c r="AE38" s="214"/>
      <c r="AF38" s="214" t="e">
        <f>IF(AND('Mapa final'!#REF!="Muy Baja",'Mapa final'!#REF!="Mayor"),CONCATENATE("R",'Mapa final'!#REF!),"")</f>
        <v>#REF!</v>
      </c>
      <c r="AG38" s="215"/>
      <c r="AH38" s="203" t="e">
        <f>IF(AND('Mapa final'!#REF!="Muy Baja",'Mapa final'!#REF!="Catastrófico"),CONCATENATE("R",'Mapa final'!#REF!),"")</f>
        <v>#REF!</v>
      </c>
      <c r="AI38" s="204"/>
      <c r="AJ38" s="204" t="e">
        <f>IF(AND('Mapa final'!#REF!="Muy Baja",'Mapa final'!#REF!="Catastrófico"),CONCATENATE("R",'Mapa final'!#REF!),"")</f>
        <v>#REF!</v>
      </c>
      <c r="AK38" s="204"/>
      <c r="AL38" s="204" t="e">
        <f>IF(AND('Mapa final'!#REF!="Muy Baja",'Mapa final'!#REF!="Catastrófico"),CONCATENATE("R",'Mapa final'!#REF!),"")</f>
        <v>#REF!</v>
      </c>
      <c r="AM38" s="205"/>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25">
      <c r="A39" s="70"/>
      <c r="B39" s="228"/>
      <c r="C39" s="228"/>
      <c r="D39" s="229"/>
      <c r="E39" s="220"/>
      <c r="F39" s="221"/>
      <c r="G39" s="221"/>
      <c r="H39" s="221"/>
      <c r="I39" s="222"/>
      <c r="J39" s="179"/>
      <c r="K39" s="180"/>
      <c r="L39" s="180"/>
      <c r="M39" s="180"/>
      <c r="N39" s="180"/>
      <c r="O39" s="181"/>
      <c r="P39" s="179"/>
      <c r="Q39" s="180"/>
      <c r="R39" s="180"/>
      <c r="S39" s="180"/>
      <c r="T39" s="180"/>
      <c r="U39" s="181"/>
      <c r="V39" s="188"/>
      <c r="W39" s="189"/>
      <c r="X39" s="189"/>
      <c r="Y39" s="189"/>
      <c r="Z39" s="189"/>
      <c r="AA39" s="190"/>
      <c r="AB39" s="206"/>
      <c r="AC39" s="207"/>
      <c r="AD39" s="207"/>
      <c r="AE39" s="207"/>
      <c r="AF39" s="207"/>
      <c r="AG39" s="209"/>
      <c r="AH39" s="197"/>
      <c r="AI39" s="198"/>
      <c r="AJ39" s="198"/>
      <c r="AK39" s="198"/>
      <c r="AL39" s="198"/>
      <c r="AM39" s="199"/>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25">
      <c r="A40" s="70"/>
      <c r="B40" s="228"/>
      <c r="C40" s="228"/>
      <c r="D40" s="229"/>
      <c r="E40" s="220"/>
      <c r="F40" s="221"/>
      <c r="G40" s="221"/>
      <c r="H40" s="221"/>
      <c r="I40" s="222"/>
      <c r="J40" s="179" t="e">
        <f>IF(AND('Mapa final'!#REF!="Muy Baja",'Mapa final'!#REF!="Leve"),CONCATENATE("R",'Mapa final'!#REF!),"")</f>
        <v>#REF!</v>
      </c>
      <c r="K40" s="180"/>
      <c r="L40" s="180" t="e">
        <f>IF(AND('Mapa final'!#REF!="Muy Baja",'Mapa final'!#REF!="Leve"),CONCATENATE("R",'Mapa final'!#REF!),"")</f>
        <v>#REF!</v>
      </c>
      <c r="M40" s="180"/>
      <c r="N40" s="180" t="e">
        <f>IF(AND('Mapa final'!#REF!="Muy Baja",'Mapa final'!#REF!="Leve"),CONCATENATE("R",'Mapa final'!#REF!),"")</f>
        <v>#REF!</v>
      </c>
      <c r="O40" s="181"/>
      <c r="P40" s="179" t="e">
        <f>IF(AND('Mapa final'!#REF!="Muy Baja",'Mapa final'!#REF!="Menor"),CONCATENATE("R",'Mapa final'!#REF!),"")</f>
        <v>#REF!</v>
      </c>
      <c r="Q40" s="180"/>
      <c r="R40" s="180" t="e">
        <f>IF(AND('Mapa final'!#REF!="Muy Baja",'Mapa final'!#REF!="Menor"),CONCATENATE("R",'Mapa final'!#REF!),"")</f>
        <v>#REF!</v>
      </c>
      <c r="S40" s="180"/>
      <c r="T40" s="180" t="e">
        <f>IF(AND('Mapa final'!#REF!="Muy Baja",'Mapa final'!#REF!="Menor"),CONCATENATE("R",'Mapa final'!#REF!),"")</f>
        <v>#REF!</v>
      </c>
      <c r="U40" s="181"/>
      <c r="V40" s="188" t="e">
        <f>IF(AND('Mapa final'!#REF!="Muy Baja",'Mapa final'!#REF!="Moderado"),CONCATENATE("R",'Mapa final'!#REF!),"")</f>
        <v>#REF!</v>
      </c>
      <c r="W40" s="189"/>
      <c r="X40" s="189" t="e">
        <f>IF(AND('Mapa final'!#REF!="Muy Baja",'Mapa final'!#REF!="Moderado"),CONCATENATE("R",'Mapa final'!#REF!),"")</f>
        <v>#REF!</v>
      </c>
      <c r="Y40" s="189"/>
      <c r="Z40" s="189" t="e">
        <f>IF(AND('Mapa final'!#REF!="Muy Baja",'Mapa final'!#REF!="Moderado"),CONCATENATE("R",'Mapa final'!#REF!),"")</f>
        <v>#REF!</v>
      </c>
      <c r="AA40" s="190"/>
      <c r="AB40" s="206" t="e">
        <f>IF(AND('Mapa final'!#REF!="Muy Baja",'Mapa final'!#REF!="Mayor"),CONCATENATE("R",'Mapa final'!#REF!),"")</f>
        <v>#REF!</v>
      </c>
      <c r="AC40" s="207"/>
      <c r="AD40" s="208" t="e">
        <f>IF(AND('Mapa final'!#REF!="Muy Baja",'Mapa final'!#REF!="Mayor"),CONCATENATE("R",'Mapa final'!#REF!),"")</f>
        <v>#REF!</v>
      </c>
      <c r="AE40" s="208"/>
      <c r="AF40" s="208" t="e">
        <f>IF(AND('Mapa final'!#REF!="Muy Baja",'Mapa final'!#REF!="Mayor"),CONCATENATE("R",'Mapa final'!#REF!),"")</f>
        <v>#REF!</v>
      </c>
      <c r="AG40" s="209"/>
      <c r="AH40" s="197" t="e">
        <f>IF(AND('Mapa final'!#REF!="Muy Baja",'Mapa final'!#REF!="Catastrófico"),CONCATENATE("R",'Mapa final'!#REF!),"")</f>
        <v>#REF!</v>
      </c>
      <c r="AI40" s="198"/>
      <c r="AJ40" s="198" t="e">
        <f>IF(AND('Mapa final'!#REF!="Muy Baja",'Mapa final'!#REF!="Catastrófico"),CONCATENATE("R",'Mapa final'!#REF!),"")</f>
        <v>#REF!</v>
      </c>
      <c r="AK40" s="198"/>
      <c r="AL40" s="198" t="e">
        <f>IF(AND('Mapa final'!#REF!="Muy Baja",'Mapa final'!#REF!="Catastrófico"),CONCATENATE("R",'Mapa final'!#REF!),"")</f>
        <v>#REF!</v>
      </c>
      <c r="AM40" s="199"/>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25">
      <c r="A41" s="70"/>
      <c r="B41" s="228"/>
      <c r="C41" s="228"/>
      <c r="D41" s="229"/>
      <c r="E41" s="220"/>
      <c r="F41" s="221"/>
      <c r="G41" s="221"/>
      <c r="H41" s="221"/>
      <c r="I41" s="222"/>
      <c r="J41" s="179"/>
      <c r="K41" s="180"/>
      <c r="L41" s="180"/>
      <c r="M41" s="180"/>
      <c r="N41" s="180"/>
      <c r="O41" s="181"/>
      <c r="P41" s="179"/>
      <c r="Q41" s="180"/>
      <c r="R41" s="180"/>
      <c r="S41" s="180"/>
      <c r="T41" s="180"/>
      <c r="U41" s="181"/>
      <c r="V41" s="188"/>
      <c r="W41" s="189"/>
      <c r="X41" s="189"/>
      <c r="Y41" s="189"/>
      <c r="Z41" s="189"/>
      <c r="AA41" s="190"/>
      <c r="AB41" s="206"/>
      <c r="AC41" s="207"/>
      <c r="AD41" s="208"/>
      <c r="AE41" s="208"/>
      <c r="AF41" s="208"/>
      <c r="AG41" s="209"/>
      <c r="AH41" s="197"/>
      <c r="AI41" s="198"/>
      <c r="AJ41" s="198"/>
      <c r="AK41" s="198"/>
      <c r="AL41" s="198"/>
      <c r="AM41" s="199"/>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25">
      <c r="A42" s="70"/>
      <c r="B42" s="228"/>
      <c r="C42" s="228"/>
      <c r="D42" s="229"/>
      <c r="E42" s="220"/>
      <c r="F42" s="221"/>
      <c r="G42" s="221"/>
      <c r="H42" s="221"/>
      <c r="I42" s="222"/>
      <c r="J42" s="179" t="e">
        <f>IF(AND('Mapa final'!#REF!="Muy Baja",'Mapa final'!#REF!="Leve"),CONCATENATE("R",'Mapa final'!#REF!),"")</f>
        <v>#REF!</v>
      </c>
      <c r="K42" s="180"/>
      <c r="L42" s="180" t="e">
        <f>IF(AND('Mapa final'!#REF!="Muy Baja",'Mapa final'!#REF!="Leve"),CONCATENATE("R",'Mapa final'!#REF!),"")</f>
        <v>#REF!</v>
      </c>
      <c r="M42" s="180"/>
      <c r="N42" s="180" t="e">
        <f>IF(AND('Mapa final'!#REF!="Muy Baja",'Mapa final'!#REF!="Leve"),CONCATENATE("R",'Mapa final'!#REF!),"")</f>
        <v>#REF!</v>
      </c>
      <c r="O42" s="181"/>
      <c r="P42" s="179" t="e">
        <f>IF(AND('Mapa final'!#REF!="Muy Baja",'Mapa final'!#REF!="Menor"),CONCATENATE("R",'Mapa final'!#REF!),"")</f>
        <v>#REF!</v>
      </c>
      <c r="Q42" s="180"/>
      <c r="R42" s="180" t="e">
        <f>IF(AND('Mapa final'!#REF!="Muy Baja",'Mapa final'!#REF!="Menor"),CONCATENATE("R",'Mapa final'!#REF!),"")</f>
        <v>#REF!</v>
      </c>
      <c r="S42" s="180"/>
      <c r="T42" s="180" t="e">
        <f>IF(AND('Mapa final'!#REF!="Muy Baja",'Mapa final'!#REF!="Menor"),CONCATENATE("R",'Mapa final'!#REF!),"")</f>
        <v>#REF!</v>
      </c>
      <c r="U42" s="181"/>
      <c r="V42" s="188" t="e">
        <f>IF(AND('Mapa final'!#REF!="Muy Baja",'Mapa final'!#REF!="Moderado"),CONCATENATE("R",'Mapa final'!#REF!),"")</f>
        <v>#REF!</v>
      </c>
      <c r="W42" s="189"/>
      <c r="X42" s="189" t="e">
        <f>IF(AND('Mapa final'!#REF!="Muy Baja",'Mapa final'!#REF!="Moderado"),CONCATENATE("R",'Mapa final'!#REF!),"")</f>
        <v>#REF!</v>
      </c>
      <c r="Y42" s="189"/>
      <c r="Z42" s="189" t="e">
        <f>IF(AND('Mapa final'!#REF!="Muy Baja",'Mapa final'!#REF!="Moderado"),CONCATENATE("R",'Mapa final'!#REF!),"")</f>
        <v>#REF!</v>
      </c>
      <c r="AA42" s="190"/>
      <c r="AB42" s="206" t="e">
        <f>IF(AND('Mapa final'!#REF!="Muy Baja",'Mapa final'!#REF!="Mayor"),CONCATENATE("R",'Mapa final'!#REF!),"")</f>
        <v>#REF!</v>
      </c>
      <c r="AC42" s="207"/>
      <c r="AD42" s="208" t="e">
        <f>IF(AND('Mapa final'!#REF!="Muy Baja",'Mapa final'!#REF!="Mayor"),CONCATENATE("R",'Mapa final'!#REF!),"")</f>
        <v>#REF!</v>
      </c>
      <c r="AE42" s="208"/>
      <c r="AF42" s="208" t="e">
        <f>IF(AND('Mapa final'!#REF!="Muy Baja",'Mapa final'!#REF!="Mayor"),CONCATENATE("R",'Mapa final'!#REF!),"")</f>
        <v>#REF!</v>
      </c>
      <c r="AG42" s="209"/>
      <c r="AH42" s="197" t="e">
        <f>IF(AND('Mapa final'!#REF!="Muy Baja",'Mapa final'!#REF!="Catastrófico"),CONCATENATE("R",'Mapa final'!#REF!),"")</f>
        <v>#REF!</v>
      </c>
      <c r="AI42" s="198"/>
      <c r="AJ42" s="198" t="e">
        <f>IF(AND('Mapa final'!#REF!="Muy Baja",'Mapa final'!#REF!="Catastrófico"),CONCATENATE("R",'Mapa final'!#REF!),"")</f>
        <v>#REF!</v>
      </c>
      <c r="AK42" s="198"/>
      <c r="AL42" s="198" t="e">
        <f>IF(AND('Mapa final'!#REF!="Muy Baja",'Mapa final'!#REF!="Catastrófico"),CONCATENATE("R",'Mapa final'!#REF!),"")</f>
        <v>#REF!</v>
      </c>
      <c r="AM42" s="199"/>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25">
      <c r="A43" s="70"/>
      <c r="B43" s="228"/>
      <c r="C43" s="228"/>
      <c r="D43" s="229"/>
      <c r="E43" s="220"/>
      <c r="F43" s="221"/>
      <c r="G43" s="221"/>
      <c r="H43" s="221"/>
      <c r="I43" s="222"/>
      <c r="J43" s="179"/>
      <c r="K43" s="180"/>
      <c r="L43" s="180"/>
      <c r="M43" s="180"/>
      <c r="N43" s="180"/>
      <c r="O43" s="181"/>
      <c r="P43" s="179"/>
      <c r="Q43" s="180"/>
      <c r="R43" s="180"/>
      <c r="S43" s="180"/>
      <c r="T43" s="180"/>
      <c r="U43" s="181"/>
      <c r="V43" s="188"/>
      <c r="W43" s="189"/>
      <c r="X43" s="189"/>
      <c r="Y43" s="189"/>
      <c r="Z43" s="189"/>
      <c r="AA43" s="190"/>
      <c r="AB43" s="206"/>
      <c r="AC43" s="207"/>
      <c r="AD43" s="208"/>
      <c r="AE43" s="208"/>
      <c r="AF43" s="208"/>
      <c r="AG43" s="209"/>
      <c r="AH43" s="197"/>
      <c r="AI43" s="198"/>
      <c r="AJ43" s="198"/>
      <c r="AK43" s="198"/>
      <c r="AL43" s="198"/>
      <c r="AM43" s="199"/>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25">
      <c r="A44" s="70"/>
      <c r="B44" s="228"/>
      <c r="C44" s="228"/>
      <c r="D44" s="229"/>
      <c r="E44" s="220"/>
      <c r="F44" s="221"/>
      <c r="G44" s="221"/>
      <c r="H44" s="221"/>
      <c r="I44" s="222"/>
      <c r="J44" s="179" t="e">
        <f>IF(AND('Mapa final'!#REF!="Muy Baja",'Mapa final'!#REF!="Leve"),CONCATENATE("R",'Mapa final'!#REF!),"")</f>
        <v>#REF!</v>
      </c>
      <c r="K44" s="180"/>
      <c r="L44" s="180" t="e">
        <f>IF(AND('Mapa final'!#REF!="Muy Baja",'Mapa final'!#REF!="Leve"),CONCATENATE("R",'Mapa final'!#REF!),"")</f>
        <v>#REF!</v>
      </c>
      <c r="M44" s="180"/>
      <c r="N44" s="180" t="str">
        <f>IF(AND('Mapa final'!$H$16="Muy Baja",'Mapa final'!$L$16="Leve"),CONCATENATE("R",'Mapa final'!$A$16),"")</f>
        <v/>
      </c>
      <c r="O44" s="181"/>
      <c r="P44" s="179" t="e">
        <f>IF(AND('Mapa final'!#REF!="Muy Baja",'Mapa final'!#REF!="Menor"),CONCATENATE("R",'Mapa final'!#REF!),"")</f>
        <v>#REF!</v>
      </c>
      <c r="Q44" s="180"/>
      <c r="R44" s="180" t="e">
        <f>IF(AND('Mapa final'!#REF!="Muy Baja",'Mapa final'!#REF!="Menor"),CONCATENATE("R",'Mapa final'!#REF!),"")</f>
        <v>#REF!</v>
      </c>
      <c r="S44" s="180"/>
      <c r="T44" s="180" t="str">
        <f>IF(AND('Mapa final'!$H$16="Muy Baja",'Mapa final'!$L$16="Menor"),CONCATENATE("R",'Mapa final'!$A$16),"")</f>
        <v/>
      </c>
      <c r="U44" s="181"/>
      <c r="V44" s="188" t="e">
        <f>IF(AND('Mapa final'!#REF!="Muy Baja",'Mapa final'!#REF!="Moderado"),CONCATENATE("R",'Mapa final'!#REF!),"")</f>
        <v>#REF!</v>
      </c>
      <c r="W44" s="189"/>
      <c r="X44" s="189" t="e">
        <f>IF(AND('Mapa final'!#REF!="Muy Baja",'Mapa final'!#REF!="Moderado"),CONCATENATE("R",'Mapa final'!#REF!),"")</f>
        <v>#REF!</v>
      </c>
      <c r="Y44" s="189"/>
      <c r="Z44" s="189" t="str">
        <f>IF(AND('Mapa final'!$H$16="Muy Baja",'Mapa final'!$L$16="Moderado"),CONCATENATE("R",'Mapa final'!$A$16),"")</f>
        <v/>
      </c>
      <c r="AA44" s="190"/>
      <c r="AB44" s="206" t="e">
        <f>IF(AND('Mapa final'!#REF!="Muy Baja",'Mapa final'!#REF!="Mayor"),CONCATENATE("R",'Mapa final'!#REF!),"")</f>
        <v>#REF!</v>
      </c>
      <c r="AC44" s="207"/>
      <c r="AD44" s="208" t="e">
        <f>IF(AND('Mapa final'!#REF!="Muy Baja",'Mapa final'!#REF!="Mayor"),CONCATENATE("R",'Mapa final'!#REF!),"")</f>
        <v>#REF!</v>
      </c>
      <c r="AE44" s="208"/>
      <c r="AF44" s="208" t="str">
        <f>IF(AND('Mapa final'!$H$16="Muy Baja",'Mapa final'!$L$16="Mayor"),CONCATENATE("R",'Mapa final'!$A$16),"")</f>
        <v/>
      </c>
      <c r="AG44" s="209"/>
      <c r="AH44" s="197" t="e">
        <f>IF(AND('Mapa final'!#REF!="Muy Baja",'Mapa final'!#REF!="Catastrófico"),CONCATENATE("R",'Mapa final'!#REF!),"")</f>
        <v>#REF!</v>
      </c>
      <c r="AI44" s="198"/>
      <c r="AJ44" s="198" t="e">
        <f>IF(AND('Mapa final'!#REF!="Muy Baja",'Mapa final'!#REF!="Catastrófico"),CONCATENATE("R",'Mapa final'!#REF!),"")</f>
        <v>#REF!</v>
      </c>
      <c r="AK44" s="198"/>
      <c r="AL44" s="198" t="str">
        <f>IF(AND('Mapa final'!$H$16="Muy Baja",'Mapa final'!$L$16="Catastrófico"),CONCATENATE("R",'Mapa final'!$A$16),"")</f>
        <v/>
      </c>
      <c r="AM44" s="199"/>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75" thickBot="1" x14ac:dyDescent="0.3">
      <c r="A45" s="70"/>
      <c r="B45" s="228"/>
      <c r="C45" s="228"/>
      <c r="D45" s="229"/>
      <c r="E45" s="223"/>
      <c r="F45" s="224"/>
      <c r="G45" s="224"/>
      <c r="H45" s="224"/>
      <c r="I45" s="225"/>
      <c r="J45" s="182"/>
      <c r="K45" s="183"/>
      <c r="L45" s="183"/>
      <c r="M45" s="183"/>
      <c r="N45" s="183"/>
      <c r="O45" s="184"/>
      <c r="P45" s="182"/>
      <c r="Q45" s="183"/>
      <c r="R45" s="183"/>
      <c r="S45" s="183"/>
      <c r="T45" s="183"/>
      <c r="U45" s="184"/>
      <c r="V45" s="191"/>
      <c r="W45" s="192"/>
      <c r="X45" s="192"/>
      <c r="Y45" s="192"/>
      <c r="Z45" s="192"/>
      <c r="AA45" s="193"/>
      <c r="AB45" s="210"/>
      <c r="AC45" s="211"/>
      <c r="AD45" s="211"/>
      <c r="AE45" s="211"/>
      <c r="AF45" s="211"/>
      <c r="AG45" s="212"/>
      <c r="AH45" s="200"/>
      <c r="AI45" s="201"/>
      <c r="AJ45" s="201"/>
      <c r="AK45" s="201"/>
      <c r="AL45" s="201"/>
      <c r="AM45" s="202"/>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25">
      <c r="A46" s="70"/>
      <c r="B46" s="70"/>
      <c r="C46" s="70"/>
      <c r="D46" s="70"/>
      <c r="E46" s="70"/>
      <c r="F46" s="70"/>
      <c r="G46" s="70"/>
      <c r="H46" s="70"/>
      <c r="I46" s="70"/>
      <c r="J46" s="217" t="s">
        <v>112</v>
      </c>
      <c r="K46" s="218"/>
      <c r="L46" s="218"/>
      <c r="M46" s="218"/>
      <c r="N46" s="218"/>
      <c r="O46" s="219"/>
      <c r="P46" s="217" t="s">
        <v>111</v>
      </c>
      <c r="Q46" s="218"/>
      <c r="R46" s="218"/>
      <c r="S46" s="218"/>
      <c r="T46" s="218"/>
      <c r="U46" s="219"/>
      <c r="V46" s="217" t="s">
        <v>110</v>
      </c>
      <c r="W46" s="218"/>
      <c r="X46" s="218"/>
      <c r="Y46" s="218"/>
      <c r="Z46" s="218"/>
      <c r="AA46" s="219"/>
      <c r="AB46" s="217" t="s">
        <v>109</v>
      </c>
      <c r="AC46" s="227"/>
      <c r="AD46" s="218"/>
      <c r="AE46" s="218"/>
      <c r="AF46" s="218"/>
      <c r="AG46" s="219"/>
      <c r="AH46" s="217" t="s">
        <v>108</v>
      </c>
      <c r="AI46" s="218"/>
      <c r="AJ46" s="218"/>
      <c r="AK46" s="218"/>
      <c r="AL46" s="218"/>
      <c r="AM46" s="219"/>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25">
      <c r="A47" s="70"/>
      <c r="B47" s="70"/>
      <c r="C47" s="70"/>
      <c r="D47" s="70"/>
      <c r="E47" s="70"/>
      <c r="F47" s="70"/>
      <c r="G47" s="70"/>
      <c r="H47" s="70"/>
      <c r="I47" s="70"/>
      <c r="J47" s="220"/>
      <c r="K47" s="221"/>
      <c r="L47" s="221"/>
      <c r="M47" s="221"/>
      <c r="N47" s="221"/>
      <c r="O47" s="222"/>
      <c r="P47" s="220"/>
      <c r="Q47" s="221"/>
      <c r="R47" s="221"/>
      <c r="S47" s="221"/>
      <c r="T47" s="221"/>
      <c r="U47" s="222"/>
      <c r="V47" s="220"/>
      <c r="W47" s="221"/>
      <c r="X47" s="221"/>
      <c r="Y47" s="221"/>
      <c r="Z47" s="221"/>
      <c r="AA47" s="222"/>
      <c r="AB47" s="220"/>
      <c r="AC47" s="221"/>
      <c r="AD47" s="221"/>
      <c r="AE47" s="221"/>
      <c r="AF47" s="221"/>
      <c r="AG47" s="222"/>
      <c r="AH47" s="220"/>
      <c r="AI47" s="221"/>
      <c r="AJ47" s="221"/>
      <c r="AK47" s="221"/>
      <c r="AL47" s="221"/>
      <c r="AM47" s="222"/>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25">
      <c r="A48" s="70"/>
      <c r="B48" s="70"/>
      <c r="C48" s="70"/>
      <c r="D48" s="70"/>
      <c r="E48" s="70"/>
      <c r="F48" s="70"/>
      <c r="G48" s="70"/>
      <c r="H48" s="70"/>
      <c r="I48" s="70"/>
      <c r="J48" s="220"/>
      <c r="K48" s="221"/>
      <c r="L48" s="221"/>
      <c r="M48" s="221"/>
      <c r="N48" s="221"/>
      <c r="O48" s="222"/>
      <c r="P48" s="220"/>
      <c r="Q48" s="221"/>
      <c r="R48" s="221"/>
      <c r="S48" s="221"/>
      <c r="T48" s="221"/>
      <c r="U48" s="222"/>
      <c r="V48" s="220"/>
      <c r="W48" s="221"/>
      <c r="X48" s="221"/>
      <c r="Y48" s="221"/>
      <c r="Z48" s="221"/>
      <c r="AA48" s="222"/>
      <c r="AB48" s="220"/>
      <c r="AC48" s="221"/>
      <c r="AD48" s="221"/>
      <c r="AE48" s="221"/>
      <c r="AF48" s="221"/>
      <c r="AG48" s="222"/>
      <c r="AH48" s="220"/>
      <c r="AI48" s="221"/>
      <c r="AJ48" s="221"/>
      <c r="AK48" s="221"/>
      <c r="AL48" s="221"/>
      <c r="AM48" s="222"/>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25">
      <c r="A49" s="70"/>
      <c r="B49" s="70"/>
      <c r="C49" s="70"/>
      <c r="D49" s="70"/>
      <c r="E49" s="70"/>
      <c r="F49" s="70"/>
      <c r="G49" s="70"/>
      <c r="H49" s="70"/>
      <c r="I49" s="70"/>
      <c r="J49" s="220"/>
      <c r="K49" s="221"/>
      <c r="L49" s="221"/>
      <c r="M49" s="221"/>
      <c r="N49" s="221"/>
      <c r="O49" s="222"/>
      <c r="P49" s="220"/>
      <c r="Q49" s="221"/>
      <c r="R49" s="221"/>
      <c r="S49" s="221"/>
      <c r="T49" s="221"/>
      <c r="U49" s="222"/>
      <c r="V49" s="220"/>
      <c r="W49" s="221"/>
      <c r="X49" s="221"/>
      <c r="Y49" s="221"/>
      <c r="Z49" s="221"/>
      <c r="AA49" s="222"/>
      <c r="AB49" s="220"/>
      <c r="AC49" s="221"/>
      <c r="AD49" s="221"/>
      <c r="AE49" s="221"/>
      <c r="AF49" s="221"/>
      <c r="AG49" s="222"/>
      <c r="AH49" s="220"/>
      <c r="AI49" s="221"/>
      <c r="AJ49" s="221"/>
      <c r="AK49" s="221"/>
      <c r="AL49" s="221"/>
      <c r="AM49" s="222"/>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25">
      <c r="A50" s="70"/>
      <c r="B50" s="70"/>
      <c r="C50" s="70"/>
      <c r="D50" s="70"/>
      <c r="E50" s="70"/>
      <c r="F50" s="70"/>
      <c r="G50" s="70"/>
      <c r="H50" s="70"/>
      <c r="I50" s="70"/>
      <c r="J50" s="220"/>
      <c r="K50" s="221"/>
      <c r="L50" s="221"/>
      <c r="M50" s="221"/>
      <c r="N50" s="221"/>
      <c r="O50" s="222"/>
      <c r="P50" s="220"/>
      <c r="Q50" s="221"/>
      <c r="R50" s="221"/>
      <c r="S50" s="221"/>
      <c r="T50" s="221"/>
      <c r="U50" s="222"/>
      <c r="V50" s="220"/>
      <c r="W50" s="221"/>
      <c r="X50" s="221"/>
      <c r="Y50" s="221"/>
      <c r="Z50" s="221"/>
      <c r="AA50" s="222"/>
      <c r="AB50" s="220"/>
      <c r="AC50" s="221"/>
      <c r="AD50" s="221"/>
      <c r="AE50" s="221"/>
      <c r="AF50" s="221"/>
      <c r="AG50" s="222"/>
      <c r="AH50" s="220"/>
      <c r="AI50" s="221"/>
      <c r="AJ50" s="221"/>
      <c r="AK50" s="221"/>
      <c r="AL50" s="221"/>
      <c r="AM50" s="222"/>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75" thickBot="1" x14ac:dyDescent="0.3">
      <c r="A51" s="70"/>
      <c r="B51" s="70"/>
      <c r="C51" s="70"/>
      <c r="D51" s="70"/>
      <c r="E51" s="70"/>
      <c r="F51" s="70"/>
      <c r="G51" s="70"/>
      <c r="H51" s="70"/>
      <c r="I51" s="70"/>
      <c r="J51" s="223"/>
      <c r="K51" s="224"/>
      <c r="L51" s="224"/>
      <c r="M51" s="224"/>
      <c r="N51" s="224"/>
      <c r="O51" s="225"/>
      <c r="P51" s="223"/>
      <c r="Q51" s="224"/>
      <c r="R51" s="224"/>
      <c r="S51" s="224"/>
      <c r="T51" s="224"/>
      <c r="U51" s="225"/>
      <c r="V51" s="223"/>
      <c r="W51" s="224"/>
      <c r="X51" s="224"/>
      <c r="Y51" s="224"/>
      <c r="Z51" s="224"/>
      <c r="AA51" s="225"/>
      <c r="AB51" s="223"/>
      <c r="AC51" s="224"/>
      <c r="AD51" s="224"/>
      <c r="AE51" s="224"/>
      <c r="AF51" s="224"/>
      <c r="AG51" s="225"/>
      <c r="AH51" s="223"/>
      <c r="AI51" s="224"/>
      <c r="AJ51" s="224"/>
      <c r="AK51" s="224"/>
      <c r="AL51" s="224"/>
      <c r="AM51" s="225"/>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2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2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2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2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2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2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2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2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2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2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2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2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2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2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2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2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2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2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2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2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25">
      <c r="B137" s="70"/>
      <c r="C137" s="70"/>
      <c r="D137" s="70"/>
      <c r="E137" s="70"/>
      <c r="F137" s="70"/>
      <c r="G137" s="70"/>
      <c r="H137" s="70"/>
      <c r="I137" s="70"/>
    </row>
    <row r="138" spans="2:63" x14ac:dyDescent="0.25">
      <c r="B138" s="70"/>
      <c r="C138" s="70"/>
      <c r="D138" s="70"/>
      <c r="E138" s="70"/>
      <c r="F138" s="70"/>
      <c r="G138" s="70"/>
      <c r="H138" s="70"/>
      <c r="I138" s="70"/>
    </row>
    <row r="139" spans="2:63" x14ac:dyDescent="0.25">
      <c r="B139" s="70"/>
      <c r="C139" s="70"/>
      <c r="D139" s="70"/>
      <c r="E139" s="70"/>
      <c r="F139" s="70"/>
      <c r="G139" s="70"/>
      <c r="H139" s="70"/>
      <c r="I139" s="70"/>
    </row>
    <row r="140" spans="2:63" x14ac:dyDescent="0.25">
      <c r="B140" s="70"/>
      <c r="C140" s="70"/>
      <c r="D140" s="70"/>
      <c r="E140" s="70"/>
      <c r="F140" s="70"/>
      <c r="G140" s="70"/>
      <c r="H140" s="70"/>
      <c r="I140" s="70"/>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topLeftCell="A4"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25">
      <c r="A2" s="70"/>
      <c r="B2" s="296" t="s">
        <v>157</v>
      </c>
      <c r="C2" s="297"/>
      <c r="D2" s="297"/>
      <c r="E2" s="297"/>
      <c r="F2" s="297"/>
      <c r="G2" s="297"/>
      <c r="H2" s="297"/>
      <c r="I2" s="297"/>
      <c r="J2" s="216" t="s">
        <v>2</v>
      </c>
      <c r="K2" s="216"/>
      <c r="L2" s="216"/>
      <c r="M2" s="216"/>
      <c r="N2" s="216"/>
      <c r="O2" s="216"/>
      <c r="P2" s="216"/>
      <c r="Q2" s="216"/>
      <c r="R2" s="216"/>
      <c r="S2" s="216"/>
      <c r="T2" s="216"/>
      <c r="U2" s="216"/>
      <c r="V2" s="216"/>
      <c r="W2" s="216"/>
      <c r="X2" s="216"/>
      <c r="Y2" s="216"/>
      <c r="Z2" s="216"/>
      <c r="AA2" s="216"/>
      <c r="AB2" s="216"/>
      <c r="AC2" s="216"/>
      <c r="AD2" s="216"/>
      <c r="AE2" s="216"/>
      <c r="AF2" s="216"/>
      <c r="AG2" s="216"/>
      <c r="AH2" s="216"/>
      <c r="AI2" s="216"/>
      <c r="AJ2" s="216"/>
      <c r="AK2" s="216"/>
      <c r="AL2" s="216"/>
      <c r="AM2" s="216"/>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25">
      <c r="A3" s="70"/>
      <c r="B3" s="297"/>
      <c r="C3" s="297"/>
      <c r="D3" s="297"/>
      <c r="E3" s="297"/>
      <c r="F3" s="297"/>
      <c r="G3" s="297"/>
      <c r="H3" s="297"/>
      <c r="I3" s="297"/>
      <c r="J3" s="216"/>
      <c r="K3" s="216"/>
      <c r="L3" s="216"/>
      <c r="M3" s="216"/>
      <c r="N3" s="216"/>
      <c r="O3" s="216"/>
      <c r="P3" s="216"/>
      <c r="Q3" s="216"/>
      <c r="R3" s="216"/>
      <c r="S3" s="216"/>
      <c r="T3" s="216"/>
      <c r="U3" s="216"/>
      <c r="V3" s="216"/>
      <c r="W3" s="216"/>
      <c r="X3" s="216"/>
      <c r="Y3" s="216"/>
      <c r="Z3" s="216"/>
      <c r="AA3" s="216"/>
      <c r="AB3" s="216"/>
      <c r="AC3" s="216"/>
      <c r="AD3" s="216"/>
      <c r="AE3" s="216"/>
      <c r="AF3" s="216"/>
      <c r="AG3" s="216"/>
      <c r="AH3" s="216"/>
      <c r="AI3" s="216"/>
      <c r="AJ3" s="216"/>
      <c r="AK3" s="216"/>
      <c r="AL3" s="216"/>
      <c r="AM3" s="216"/>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25">
      <c r="A4" s="70"/>
      <c r="B4" s="297"/>
      <c r="C4" s="297"/>
      <c r="D4" s="297"/>
      <c r="E4" s="297"/>
      <c r="F4" s="297"/>
      <c r="G4" s="297"/>
      <c r="H4" s="297"/>
      <c r="I4" s="297"/>
      <c r="J4" s="216"/>
      <c r="K4" s="216"/>
      <c r="L4" s="216"/>
      <c r="M4" s="216"/>
      <c r="N4" s="216"/>
      <c r="O4" s="216"/>
      <c r="P4" s="216"/>
      <c r="Q4" s="216"/>
      <c r="R4" s="216"/>
      <c r="S4" s="216"/>
      <c r="T4" s="216"/>
      <c r="U4" s="216"/>
      <c r="V4" s="216"/>
      <c r="W4" s="216"/>
      <c r="X4" s="216"/>
      <c r="Y4" s="216"/>
      <c r="Z4" s="216"/>
      <c r="AA4" s="216"/>
      <c r="AB4" s="216"/>
      <c r="AC4" s="216"/>
      <c r="AD4" s="216"/>
      <c r="AE4" s="216"/>
      <c r="AF4" s="216"/>
      <c r="AG4" s="216"/>
      <c r="AH4" s="216"/>
      <c r="AI4" s="216"/>
      <c r="AJ4" s="216"/>
      <c r="AK4" s="216"/>
      <c r="AL4" s="216"/>
      <c r="AM4" s="216"/>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25">
      <c r="A6" s="70"/>
      <c r="B6" s="228" t="s">
        <v>4</v>
      </c>
      <c r="C6" s="228"/>
      <c r="D6" s="229"/>
      <c r="E6" s="266" t="s">
        <v>116</v>
      </c>
      <c r="F6" s="267"/>
      <c r="G6" s="267"/>
      <c r="H6" s="267"/>
      <c r="I6" s="268"/>
      <c r="J6" s="32" t="e">
        <f>IF(AND('Mapa final'!#REF!="Muy Alta",'Mapa final'!#REF!="Leve"),CONCATENATE("R1C",'Mapa final'!#REF!),"")</f>
        <v>#REF!</v>
      </c>
      <c r="K6" s="33" t="e">
        <f>IF(AND('Mapa final'!#REF!="Muy Alta",'Mapa final'!#REF!="Leve"),CONCATENATE("R1C",'Mapa final'!#REF!),"")</f>
        <v>#REF!</v>
      </c>
      <c r="L6" s="33" t="e">
        <f>IF(AND('Mapa final'!#REF!="Muy Alta",'Mapa final'!#REF!="Leve"),CONCATENATE("R1C",'Mapa final'!#REF!),"")</f>
        <v>#REF!</v>
      </c>
      <c r="M6" s="33" t="e">
        <f>IF(AND('Mapa final'!#REF!="Muy Alta",'Mapa final'!#REF!="Leve"),CONCATENATE("R1C",'Mapa final'!#REF!),"")</f>
        <v>#REF!</v>
      </c>
      <c r="N6" s="33" t="e">
        <f>IF(AND('Mapa final'!#REF!="Muy Alta",'Mapa final'!#REF!="Leve"),CONCATENATE("R1C",'Mapa final'!#REF!),"")</f>
        <v>#REF!</v>
      </c>
      <c r="O6" s="34" t="e">
        <f>IF(AND('Mapa final'!#REF!="Muy Alta",'Mapa final'!#REF!="Leve"),CONCATENATE("R1C",'Mapa final'!#REF!),"")</f>
        <v>#REF!</v>
      </c>
      <c r="P6" s="32" t="e">
        <f>IF(AND('Mapa final'!#REF!="Muy Alta",'Mapa final'!#REF!="Menor"),CONCATENATE("R1C",'Mapa final'!#REF!),"")</f>
        <v>#REF!</v>
      </c>
      <c r="Q6" s="33" t="e">
        <f>IF(AND('Mapa final'!#REF!="Muy Alta",'Mapa final'!#REF!="Menor"),CONCATENATE("R1C",'Mapa final'!#REF!),"")</f>
        <v>#REF!</v>
      </c>
      <c r="R6" s="33" t="e">
        <f>IF(AND('Mapa final'!#REF!="Muy Alta",'Mapa final'!#REF!="Menor"),CONCATENATE("R1C",'Mapa final'!#REF!),"")</f>
        <v>#REF!</v>
      </c>
      <c r="S6" s="33" t="e">
        <f>IF(AND('Mapa final'!#REF!="Muy Alta",'Mapa final'!#REF!="Menor"),CONCATENATE("R1C",'Mapa final'!#REF!),"")</f>
        <v>#REF!</v>
      </c>
      <c r="T6" s="33" t="e">
        <f>IF(AND('Mapa final'!#REF!="Muy Alta",'Mapa final'!#REF!="Menor"),CONCATENATE("R1C",'Mapa final'!#REF!),"")</f>
        <v>#REF!</v>
      </c>
      <c r="U6" s="34" t="e">
        <f>IF(AND('Mapa final'!#REF!="Muy Alta",'Mapa final'!#REF!="Menor"),CONCATENATE("R1C",'Mapa final'!#REF!),"")</f>
        <v>#REF!</v>
      </c>
      <c r="V6" s="32" t="e">
        <f>IF(AND('Mapa final'!#REF!="Muy Alta",'Mapa final'!#REF!="Moderado"),CONCATENATE("R1C",'Mapa final'!#REF!),"")</f>
        <v>#REF!</v>
      </c>
      <c r="W6" s="33" t="e">
        <f>IF(AND('Mapa final'!#REF!="Muy Alta",'Mapa final'!#REF!="Moderado"),CONCATENATE("R1C",'Mapa final'!#REF!),"")</f>
        <v>#REF!</v>
      </c>
      <c r="X6" s="33" t="e">
        <f>IF(AND('Mapa final'!#REF!="Muy Alta",'Mapa final'!#REF!="Moderado"),CONCATENATE("R1C",'Mapa final'!#REF!),"")</f>
        <v>#REF!</v>
      </c>
      <c r="Y6" s="33" t="e">
        <f>IF(AND('Mapa final'!#REF!="Muy Alta",'Mapa final'!#REF!="Moderado"),CONCATENATE("R1C",'Mapa final'!#REF!),"")</f>
        <v>#REF!</v>
      </c>
      <c r="Z6" s="33" t="e">
        <f>IF(AND('Mapa final'!#REF!="Muy Alta",'Mapa final'!#REF!="Moderado"),CONCATENATE("R1C",'Mapa final'!#REF!),"")</f>
        <v>#REF!</v>
      </c>
      <c r="AA6" s="34" t="e">
        <f>IF(AND('Mapa final'!#REF!="Muy Alta",'Mapa final'!#REF!="Moderado"),CONCATENATE("R1C",'Mapa final'!#REF!),"")</f>
        <v>#REF!</v>
      </c>
      <c r="AB6" s="32" t="e">
        <f>IF(AND('Mapa final'!#REF!="Muy Alta",'Mapa final'!#REF!="Mayor"),CONCATENATE("R1C",'Mapa final'!#REF!),"")</f>
        <v>#REF!</v>
      </c>
      <c r="AC6" s="33" t="e">
        <f>IF(AND('Mapa final'!#REF!="Muy Alta",'Mapa final'!#REF!="Mayor"),CONCATENATE("R1C",'Mapa final'!#REF!),"")</f>
        <v>#REF!</v>
      </c>
      <c r="AD6" s="33" t="e">
        <f>IF(AND('Mapa final'!#REF!="Muy Alta",'Mapa final'!#REF!="Mayor"),CONCATENATE("R1C",'Mapa final'!#REF!),"")</f>
        <v>#REF!</v>
      </c>
      <c r="AE6" s="33" t="e">
        <f>IF(AND('Mapa final'!#REF!="Muy Alta",'Mapa final'!#REF!="Mayor"),CONCATENATE("R1C",'Mapa final'!#REF!),"")</f>
        <v>#REF!</v>
      </c>
      <c r="AF6" s="33" t="e">
        <f>IF(AND('Mapa final'!#REF!="Muy Alta",'Mapa final'!#REF!="Mayor"),CONCATENATE("R1C",'Mapa final'!#REF!),"")</f>
        <v>#REF!</v>
      </c>
      <c r="AG6" s="34" t="e">
        <f>IF(AND('Mapa final'!#REF!="Muy Alta",'Mapa final'!#REF!="Mayor"),CONCATENATE("R1C",'Mapa final'!#REF!),"")</f>
        <v>#REF!</v>
      </c>
      <c r="AH6" s="35" t="e">
        <f>IF(AND('Mapa final'!#REF!="Muy Alta",'Mapa final'!#REF!="Catastrófico"),CONCATENATE("R1C",'Mapa final'!#REF!),"")</f>
        <v>#REF!</v>
      </c>
      <c r="AI6" s="36" t="e">
        <f>IF(AND('Mapa final'!#REF!="Muy Alta",'Mapa final'!#REF!="Catastrófico"),CONCATENATE("R1C",'Mapa final'!#REF!),"")</f>
        <v>#REF!</v>
      </c>
      <c r="AJ6" s="36" t="e">
        <f>IF(AND('Mapa final'!#REF!="Muy Alta",'Mapa final'!#REF!="Catastrófico"),CONCATENATE("R1C",'Mapa final'!#REF!),"")</f>
        <v>#REF!</v>
      </c>
      <c r="AK6" s="36" t="e">
        <f>IF(AND('Mapa final'!#REF!="Muy Alta",'Mapa final'!#REF!="Catastrófico"),CONCATENATE("R1C",'Mapa final'!#REF!),"")</f>
        <v>#REF!</v>
      </c>
      <c r="AL6" s="36" t="e">
        <f>IF(AND('Mapa final'!#REF!="Muy Alta",'Mapa final'!#REF!="Catastrófico"),CONCATENATE("R1C",'Mapa final'!#REF!),"")</f>
        <v>#REF!</v>
      </c>
      <c r="AM6" s="37" t="e">
        <f>IF(AND('Mapa final'!#REF!="Muy Alta",'Mapa final'!#REF!="Catastrófico"),CONCATENATE("R1C",'Mapa final'!#REF!),"")</f>
        <v>#REF!</v>
      </c>
      <c r="AN6" s="70"/>
      <c r="AO6" s="287" t="s">
        <v>79</v>
      </c>
      <c r="AP6" s="288"/>
      <c r="AQ6" s="288"/>
      <c r="AR6" s="288"/>
      <c r="AS6" s="288"/>
      <c r="AT6" s="289"/>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25">
      <c r="A7" s="70"/>
      <c r="B7" s="228"/>
      <c r="C7" s="228"/>
      <c r="D7" s="229"/>
      <c r="E7" s="269"/>
      <c r="F7" s="270"/>
      <c r="G7" s="270"/>
      <c r="H7" s="270"/>
      <c r="I7" s="271"/>
      <c r="J7" s="38" t="e">
        <f>IF(AND('Mapa final'!#REF!="Muy Alta",'Mapa final'!#REF!="Leve"),CONCATENATE("R2C",'Mapa final'!#REF!),"")</f>
        <v>#REF!</v>
      </c>
      <c r="K7" s="39" t="e">
        <f>IF(AND('Mapa final'!#REF!="Muy Alta",'Mapa final'!#REF!="Leve"),CONCATENATE("R2C",'Mapa final'!#REF!),"")</f>
        <v>#REF!</v>
      </c>
      <c r="L7" s="39" t="e">
        <f>IF(AND('Mapa final'!#REF!="Muy Alta",'Mapa final'!#REF!="Leve"),CONCATENATE("R2C",'Mapa final'!#REF!),"")</f>
        <v>#REF!</v>
      </c>
      <c r="M7" s="39" t="e">
        <f>IF(AND('Mapa final'!#REF!="Muy Alta",'Mapa final'!#REF!="Leve"),CONCATENATE("R2C",'Mapa final'!#REF!),"")</f>
        <v>#REF!</v>
      </c>
      <c r="N7" s="39" t="e">
        <f>IF(AND('Mapa final'!#REF!="Muy Alta",'Mapa final'!#REF!="Leve"),CONCATENATE("R2C",'Mapa final'!#REF!),"")</f>
        <v>#REF!</v>
      </c>
      <c r="O7" s="40" t="e">
        <f>IF(AND('Mapa final'!#REF!="Muy Alta",'Mapa final'!#REF!="Leve"),CONCATENATE("R2C",'Mapa final'!#REF!),"")</f>
        <v>#REF!</v>
      </c>
      <c r="P7" s="38" t="e">
        <f>IF(AND('Mapa final'!#REF!="Muy Alta",'Mapa final'!#REF!="Menor"),CONCATENATE("R2C",'Mapa final'!#REF!),"")</f>
        <v>#REF!</v>
      </c>
      <c r="Q7" s="39" t="e">
        <f>IF(AND('Mapa final'!#REF!="Muy Alta",'Mapa final'!#REF!="Menor"),CONCATENATE("R2C",'Mapa final'!#REF!),"")</f>
        <v>#REF!</v>
      </c>
      <c r="R7" s="39" t="e">
        <f>IF(AND('Mapa final'!#REF!="Muy Alta",'Mapa final'!#REF!="Menor"),CONCATENATE("R2C",'Mapa final'!#REF!),"")</f>
        <v>#REF!</v>
      </c>
      <c r="S7" s="39" t="e">
        <f>IF(AND('Mapa final'!#REF!="Muy Alta",'Mapa final'!#REF!="Menor"),CONCATENATE("R2C",'Mapa final'!#REF!),"")</f>
        <v>#REF!</v>
      </c>
      <c r="T7" s="39" t="e">
        <f>IF(AND('Mapa final'!#REF!="Muy Alta",'Mapa final'!#REF!="Menor"),CONCATENATE("R2C",'Mapa final'!#REF!),"")</f>
        <v>#REF!</v>
      </c>
      <c r="U7" s="40" t="e">
        <f>IF(AND('Mapa final'!#REF!="Muy Alta",'Mapa final'!#REF!="Menor"),CONCATENATE("R2C",'Mapa final'!#REF!),"")</f>
        <v>#REF!</v>
      </c>
      <c r="V7" s="38" t="e">
        <f>IF(AND('Mapa final'!#REF!="Muy Alta",'Mapa final'!#REF!="Moderado"),CONCATENATE("R2C",'Mapa final'!#REF!),"")</f>
        <v>#REF!</v>
      </c>
      <c r="W7" s="39" t="e">
        <f>IF(AND('Mapa final'!#REF!="Muy Alta",'Mapa final'!#REF!="Moderado"),CONCATENATE("R2C",'Mapa final'!#REF!),"")</f>
        <v>#REF!</v>
      </c>
      <c r="X7" s="39" t="e">
        <f>IF(AND('Mapa final'!#REF!="Muy Alta",'Mapa final'!#REF!="Moderado"),CONCATENATE("R2C",'Mapa final'!#REF!),"")</f>
        <v>#REF!</v>
      </c>
      <c r="Y7" s="39" t="e">
        <f>IF(AND('Mapa final'!#REF!="Muy Alta",'Mapa final'!#REF!="Moderado"),CONCATENATE("R2C",'Mapa final'!#REF!),"")</f>
        <v>#REF!</v>
      </c>
      <c r="Z7" s="39" t="e">
        <f>IF(AND('Mapa final'!#REF!="Muy Alta",'Mapa final'!#REF!="Moderado"),CONCATENATE("R2C",'Mapa final'!#REF!),"")</f>
        <v>#REF!</v>
      </c>
      <c r="AA7" s="40" t="e">
        <f>IF(AND('Mapa final'!#REF!="Muy Alta",'Mapa final'!#REF!="Moderado"),CONCATENATE("R2C",'Mapa final'!#REF!),"")</f>
        <v>#REF!</v>
      </c>
      <c r="AB7" s="38" t="e">
        <f>IF(AND('Mapa final'!#REF!="Muy Alta",'Mapa final'!#REF!="Mayor"),CONCATENATE("R2C",'Mapa final'!#REF!),"")</f>
        <v>#REF!</v>
      </c>
      <c r="AC7" s="39" t="e">
        <f>IF(AND('Mapa final'!#REF!="Muy Alta",'Mapa final'!#REF!="Mayor"),CONCATENATE("R2C",'Mapa final'!#REF!),"")</f>
        <v>#REF!</v>
      </c>
      <c r="AD7" s="39" t="e">
        <f>IF(AND('Mapa final'!#REF!="Muy Alta",'Mapa final'!#REF!="Mayor"),CONCATENATE("R2C",'Mapa final'!#REF!),"")</f>
        <v>#REF!</v>
      </c>
      <c r="AE7" s="39" t="e">
        <f>IF(AND('Mapa final'!#REF!="Muy Alta",'Mapa final'!#REF!="Mayor"),CONCATENATE("R2C",'Mapa final'!#REF!),"")</f>
        <v>#REF!</v>
      </c>
      <c r="AF7" s="39" t="e">
        <f>IF(AND('Mapa final'!#REF!="Muy Alta",'Mapa final'!#REF!="Mayor"),CONCATENATE("R2C",'Mapa final'!#REF!),"")</f>
        <v>#REF!</v>
      </c>
      <c r="AG7" s="40" t="e">
        <f>IF(AND('Mapa final'!#REF!="Muy Alta",'Mapa final'!#REF!="Mayor"),CONCATENATE("R2C",'Mapa final'!#REF!),"")</f>
        <v>#REF!</v>
      </c>
      <c r="AH7" s="41" t="e">
        <f>IF(AND('Mapa final'!#REF!="Muy Alta",'Mapa final'!#REF!="Catastrófico"),CONCATENATE("R2C",'Mapa final'!#REF!),"")</f>
        <v>#REF!</v>
      </c>
      <c r="AI7" s="42" t="e">
        <f>IF(AND('Mapa final'!#REF!="Muy Alta",'Mapa final'!#REF!="Catastrófico"),CONCATENATE("R2C",'Mapa final'!#REF!),"")</f>
        <v>#REF!</v>
      </c>
      <c r="AJ7" s="42" t="e">
        <f>IF(AND('Mapa final'!#REF!="Muy Alta",'Mapa final'!#REF!="Catastrófico"),CONCATENATE("R2C",'Mapa final'!#REF!),"")</f>
        <v>#REF!</v>
      </c>
      <c r="AK7" s="42" t="e">
        <f>IF(AND('Mapa final'!#REF!="Muy Alta",'Mapa final'!#REF!="Catastrófico"),CONCATENATE("R2C",'Mapa final'!#REF!),"")</f>
        <v>#REF!</v>
      </c>
      <c r="AL7" s="42" t="e">
        <f>IF(AND('Mapa final'!#REF!="Muy Alta",'Mapa final'!#REF!="Catastrófico"),CONCATENATE("R2C",'Mapa final'!#REF!),"")</f>
        <v>#REF!</v>
      </c>
      <c r="AM7" s="43" t="e">
        <f>IF(AND('Mapa final'!#REF!="Muy Alta",'Mapa final'!#REF!="Catastrófico"),CONCATENATE("R2C",'Mapa final'!#REF!),"")</f>
        <v>#REF!</v>
      </c>
      <c r="AN7" s="70"/>
      <c r="AO7" s="290"/>
      <c r="AP7" s="291"/>
      <c r="AQ7" s="291"/>
      <c r="AR7" s="291"/>
      <c r="AS7" s="291"/>
      <c r="AT7" s="292"/>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25">
      <c r="A8" s="70"/>
      <c r="B8" s="228"/>
      <c r="C8" s="228"/>
      <c r="D8" s="229"/>
      <c r="E8" s="269"/>
      <c r="F8" s="270"/>
      <c r="G8" s="270"/>
      <c r="H8" s="270"/>
      <c r="I8" s="271"/>
      <c r="J8" s="38" t="e">
        <f>IF(AND('Mapa final'!#REF!="Muy Alta",'Mapa final'!#REF!="Leve"),CONCATENATE("R3C",'Mapa final'!#REF!),"")</f>
        <v>#REF!</v>
      </c>
      <c r="K8" s="39" t="e">
        <f>IF(AND('Mapa final'!#REF!="Muy Alta",'Mapa final'!#REF!="Leve"),CONCATENATE("R3C",'Mapa final'!#REF!),"")</f>
        <v>#REF!</v>
      </c>
      <c r="L8" s="39" t="e">
        <f>IF(AND('Mapa final'!#REF!="Muy Alta",'Mapa final'!#REF!="Leve"),CONCATENATE("R3C",'Mapa final'!#REF!),"")</f>
        <v>#REF!</v>
      </c>
      <c r="M8" s="39" t="e">
        <f>IF(AND('Mapa final'!#REF!="Muy Alta",'Mapa final'!#REF!="Leve"),CONCATENATE("R3C",'Mapa final'!#REF!),"")</f>
        <v>#REF!</v>
      </c>
      <c r="N8" s="39" t="e">
        <f>IF(AND('Mapa final'!#REF!="Muy Alta",'Mapa final'!#REF!="Leve"),CONCATENATE("R3C",'Mapa final'!#REF!),"")</f>
        <v>#REF!</v>
      </c>
      <c r="O8" s="40" t="e">
        <f>IF(AND('Mapa final'!#REF!="Muy Alta",'Mapa final'!#REF!="Leve"),CONCATENATE("R3C",'Mapa final'!#REF!),"")</f>
        <v>#REF!</v>
      </c>
      <c r="P8" s="38" t="e">
        <f>IF(AND('Mapa final'!#REF!="Muy Alta",'Mapa final'!#REF!="Menor"),CONCATENATE("R3C",'Mapa final'!#REF!),"")</f>
        <v>#REF!</v>
      </c>
      <c r="Q8" s="39" t="e">
        <f>IF(AND('Mapa final'!#REF!="Muy Alta",'Mapa final'!#REF!="Menor"),CONCATENATE("R3C",'Mapa final'!#REF!),"")</f>
        <v>#REF!</v>
      </c>
      <c r="R8" s="39" t="e">
        <f>IF(AND('Mapa final'!#REF!="Muy Alta",'Mapa final'!#REF!="Menor"),CONCATENATE("R3C",'Mapa final'!#REF!),"")</f>
        <v>#REF!</v>
      </c>
      <c r="S8" s="39" t="e">
        <f>IF(AND('Mapa final'!#REF!="Muy Alta",'Mapa final'!#REF!="Menor"),CONCATENATE("R3C",'Mapa final'!#REF!),"")</f>
        <v>#REF!</v>
      </c>
      <c r="T8" s="39" t="e">
        <f>IF(AND('Mapa final'!#REF!="Muy Alta",'Mapa final'!#REF!="Menor"),CONCATENATE("R3C",'Mapa final'!#REF!),"")</f>
        <v>#REF!</v>
      </c>
      <c r="U8" s="40" t="e">
        <f>IF(AND('Mapa final'!#REF!="Muy Alta",'Mapa final'!#REF!="Menor"),CONCATENATE("R3C",'Mapa final'!#REF!),"")</f>
        <v>#REF!</v>
      </c>
      <c r="V8" s="38" t="e">
        <f>IF(AND('Mapa final'!#REF!="Muy Alta",'Mapa final'!#REF!="Moderado"),CONCATENATE("R3C",'Mapa final'!#REF!),"")</f>
        <v>#REF!</v>
      </c>
      <c r="W8" s="39" t="e">
        <f>IF(AND('Mapa final'!#REF!="Muy Alta",'Mapa final'!#REF!="Moderado"),CONCATENATE("R3C",'Mapa final'!#REF!),"")</f>
        <v>#REF!</v>
      </c>
      <c r="X8" s="39" t="e">
        <f>IF(AND('Mapa final'!#REF!="Muy Alta",'Mapa final'!#REF!="Moderado"),CONCATENATE("R3C",'Mapa final'!#REF!),"")</f>
        <v>#REF!</v>
      </c>
      <c r="Y8" s="39" t="e">
        <f>IF(AND('Mapa final'!#REF!="Muy Alta",'Mapa final'!#REF!="Moderado"),CONCATENATE("R3C",'Mapa final'!#REF!),"")</f>
        <v>#REF!</v>
      </c>
      <c r="Z8" s="39" t="e">
        <f>IF(AND('Mapa final'!#REF!="Muy Alta",'Mapa final'!#REF!="Moderado"),CONCATENATE("R3C",'Mapa final'!#REF!),"")</f>
        <v>#REF!</v>
      </c>
      <c r="AA8" s="40" t="e">
        <f>IF(AND('Mapa final'!#REF!="Muy Alta",'Mapa final'!#REF!="Moderado"),CONCATENATE("R3C",'Mapa final'!#REF!),"")</f>
        <v>#REF!</v>
      </c>
      <c r="AB8" s="38" t="e">
        <f>IF(AND('Mapa final'!#REF!="Muy Alta",'Mapa final'!#REF!="Mayor"),CONCATENATE("R3C",'Mapa final'!#REF!),"")</f>
        <v>#REF!</v>
      </c>
      <c r="AC8" s="39" t="e">
        <f>IF(AND('Mapa final'!#REF!="Muy Alta",'Mapa final'!#REF!="Mayor"),CONCATENATE("R3C",'Mapa final'!#REF!),"")</f>
        <v>#REF!</v>
      </c>
      <c r="AD8" s="39" t="e">
        <f>IF(AND('Mapa final'!#REF!="Muy Alta",'Mapa final'!#REF!="Mayor"),CONCATENATE("R3C",'Mapa final'!#REF!),"")</f>
        <v>#REF!</v>
      </c>
      <c r="AE8" s="39" t="e">
        <f>IF(AND('Mapa final'!#REF!="Muy Alta",'Mapa final'!#REF!="Mayor"),CONCATENATE("R3C",'Mapa final'!#REF!),"")</f>
        <v>#REF!</v>
      </c>
      <c r="AF8" s="39" t="e">
        <f>IF(AND('Mapa final'!#REF!="Muy Alta",'Mapa final'!#REF!="Mayor"),CONCATENATE("R3C",'Mapa final'!#REF!),"")</f>
        <v>#REF!</v>
      </c>
      <c r="AG8" s="40" t="e">
        <f>IF(AND('Mapa final'!#REF!="Muy Alta",'Mapa final'!#REF!="Mayor"),CONCATENATE("R3C",'Mapa final'!#REF!),"")</f>
        <v>#REF!</v>
      </c>
      <c r="AH8" s="41" t="e">
        <f>IF(AND('Mapa final'!#REF!="Muy Alta",'Mapa final'!#REF!="Catastrófico"),CONCATENATE("R3C",'Mapa final'!#REF!),"")</f>
        <v>#REF!</v>
      </c>
      <c r="AI8" s="42" t="e">
        <f>IF(AND('Mapa final'!#REF!="Muy Alta",'Mapa final'!#REF!="Catastrófico"),CONCATENATE("R3C",'Mapa final'!#REF!),"")</f>
        <v>#REF!</v>
      </c>
      <c r="AJ8" s="42" t="e">
        <f>IF(AND('Mapa final'!#REF!="Muy Alta",'Mapa final'!#REF!="Catastrófico"),CONCATENATE("R3C",'Mapa final'!#REF!),"")</f>
        <v>#REF!</v>
      </c>
      <c r="AK8" s="42" t="e">
        <f>IF(AND('Mapa final'!#REF!="Muy Alta",'Mapa final'!#REF!="Catastrófico"),CONCATENATE("R3C",'Mapa final'!#REF!),"")</f>
        <v>#REF!</v>
      </c>
      <c r="AL8" s="42" t="e">
        <f>IF(AND('Mapa final'!#REF!="Muy Alta",'Mapa final'!#REF!="Catastrófico"),CONCATENATE("R3C",'Mapa final'!#REF!),"")</f>
        <v>#REF!</v>
      </c>
      <c r="AM8" s="43" t="e">
        <f>IF(AND('Mapa final'!#REF!="Muy Alta",'Mapa final'!#REF!="Catastrófico"),CONCATENATE("R3C",'Mapa final'!#REF!),"")</f>
        <v>#REF!</v>
      </c>
      <c r="AN8" s="70"/>
      <c r="AO8" s="290"/>
      <c r="AP8" s="291"/>
      <c r="AQ8" s="291"/>
      <c r="AR8" s="291"/>
      <c r="AS8" s="291"/>
      <c r="AT8" s="292"/>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25">
      <c r="A9" s="70"/>
      <c r="B9" s="228"/>
      <c r="C9" s="228"/>
      <c r="D9" s="229"/>
      <c r="E9" s="269"/>
      <c r="F9" s="270"/>
      <c r="G9" s="270"/>
      <c r="H9" s="270"/>
      <c r="I9" s="271"/>
      <c r="J9" s="38" t="e">
        <f>IF(AND('Mapa final'!#REF!="Muy Alta",'Mapa final'!#REF!="Leve"),CONCATENATE("R4C",'Mapa final'!#REF!),"")</f>
        <v>#REF!</v>
      </c>
      <c r="K9" s="39" t="e">
        <f>IF(AND('Mapa final'!#REF!="Muy Alta",'Mapa final'!#REF!="Leve"),CONCATENATE("R4C",'Mapa final'!#REF!),"")</f>
        <v>#REF!</v>
      </c>
      <c r="L9" s="44" t="e">
        <f>IF(AND('Mapa final'!#REF!="Muy Alta",'Mapa final'!#REF!="Leve"),CONCATENATE("R4C",'Mapa final'!#REF!),"")</f>
        <v>#REF!</v>
      </c>
      <c r="M9" s="44" t="e">
        <f>IF(AND('Mapa final'!#REF!="Muy Alta",'Mapa final'!#REF!="Leve"),CONCATENATE("R4C",'Mapa final'!#REF!),"")</f>
        <v>#REF!</v>
      </c>
      <c r="N9" s="44" t="e">
        <f>IF(AND('Mapa final'!#REF!="Muy Alta",'Mapa final'!#REF!="Leve"),CONCATENATE("R4C",'Mapa final'!#REF!),"")</f>
        <v>#REF!</v>
      </c>
      <c r="O9" s="40" t="e">
        <f>IF(AND('Mapa final'!#REF!="Muy Alta",'Mapa final'!#REF!="Leve"),CONCATENATE("R4C",'Mapa final'!#REF!),"")</f>
        <v>#REF!</v>
      </c>
      <c r="P9" s="38" t="e">
        <f>IF(AND('Mapa final'!#REF!="Muy Alta",'Mapa final'!#REF!="Menor"),CONCATENATE("R4C",'Mapa final'!#REF!),"")</f>
        <v>#REF!</v>
      </c>
      <c r="Q9" s="39" t="e">
        <f>IF(AND('Mapa final'!#REF!="Muy Alta",'Mapa final'!#REF!="Menor"),CONCATENATE("R4C",'Mapa final'!#REF!),"")</f>
        <v>#REF!</v>
      </c>
      <c r="R9" s="44" t="e">
        <f>IF(AND('Mapa final'!#REF!="Muy Alta",'Mapa final'!#REF!="Menor"),CONCATENATE("R4C",'Mapa final'!#REF!),"")</f>
        <v>#REF!</v>
      </c>
      <c r="S9" s="44" t="e">
        <f>IF(AND('Mapa final'!#REF!="Muy Alta",'Mapa final'!#REF!="Menor"),CONCATENATE("R4C",'Mapa final'!#REF!),"")</f>
        <v>#REF!</v>
      </c>
      <c r="T9" s="44" t="e">
        <f>IF(AND('Mapa final'!#REF!="Muy Alta",'Mapa final'!#REF!="Menor"),CONCATENATE("R4C",'Mapa final'!#REF!),"")</f>
        <v>#REF!</v>
      </c>
      <c r="U9" s="40" t="e">
        <f>IF(AND('Mapa final'!#REF!="Muy Alta",'Mapa final'!#REF!="Menor"),CONCATENATE("R4C",'Mapa final'!#REF!),"")</f>
        <v>#REF!</v>
      </c>
      <c r="V9" s="38" t="e">
        <f>IF(AND('Mapa final'!#REF!="Muy Alta",'Mapa final'!#REF!="Moderado"),CONCATENATE("R4C",'Mapa final'!#REF!),"")</f>
        <v>#REF!</v>
      </c>
      <c r="W9" s="39" t="e">
        <f>IF(AND('Mapa final'!#REF!="Muy Alta",'Mapa final'!#REF!="Moderado"),CONCATENATE("R4C",'Mapa final'!#REF!),"")</f>
        <v>#REF!</v>
      </c>
      <c r="X9" s="44" t="e">
        <f>IF(AND('Mapa final'!#REF!="Muy Alta",'Mapa final'!#REF!="Moderado"),CONCATENATE("R4C",'Mapa final'!#REF!),"")</f>
        <v>#REF!</v>
      </c>
      <c r="Y9" s="44" t="e">
        <f>IF(AND('Mapa final'!#REF!="Muy Alta",'Mapa final'!#REF!="Moderado"),CONCATENATE("R4C",'Mapa final'!#REF!),"")</f>
        <v>#REF!</v>
      </c>
      <c r="Z9" s="44" t="e">
        <f>IF(AND('Mapa final'!#REF!="Muy Alta",'Mapa final'!#REF!="Moderado"),CONCATENATE("R4C",'Mapa final'!#REF!),"")</f>
        <v>#REF!</v>
      </c>
      <c r="AA9" s="40" t="e">
        <f>IF(AND('Mapa final'!#REF!="Muy Alta",'Mapa final'!#REF!="Moderado"),CONCATENATE("R4C",'Mapa final'!#REF!),"")</f>
        <v>#REF!</v>
      </c>
      <c r="AB9" s="38" t="e">
        <f>IF(AND('Mapa final'!#REF!="Muy Alta",'Mapa final'!#REF!="Mayor"),CONCATENATE("R4C",'Mapa final'!#REF!),"")</f>
        <v>#REF!</v>
      </c>
      <c r="AC9" s="39" t="e">
        <f>IF(AND('Mapa final'!#REF!="Muy Alta",'Mapa final'!#REF!="Mayor"),CONCATENATE("R4C",'Mapa final'!#REF!),"")</f>
        <v>#REF!</v>
      </c>
      <c r="AD9" s="44" t="e">
        <f>IF(AND('Mapa final'!#REF!="Muy Alta",'Mapa final'!#REF!="Mayor"),CONCATENATE("R4C",'Mapa final'!#REF!),"")</f>
        <v>#REF!</v>
      </c>
      <c r="AE9" s="44" t="e">
        <f>IF(AND('Mapa final'!#REF!="Muy Alta",'Mapa final'!#REF!="Mayor"),CONCATENATE("R4C",'Mapa final'!#REF!),"")</f>
        <v>#REF!</v>
      </c>
      <c r="AF9" s="44" t="e">
        <f>IF(AND('Mapa final'!#REF!="Muy Alta",'Mapa final'!#REF!="Mayor"),CONCATENATE("R4C",'Mapa final'!#REF!),"")</f>
        <v>#REF!</v>
      </c>
      <c r="AG9" s="40" t="e">
        <f>IF(AND('Mapa final'!#REF!="Muy Alta",'Mapa final'!#REF!="Mayor"),CONCATENATE("R4C",'Mapa final'!#REF!),"")</f>
        <v>#REF!</v>
      </c>
      <c r="AH9" s="41" t="e">
        <f>IF(AND('Mapa final'!#REF!="Muy Alta",'Mapa final'!#REF!="Catastrófico"),CONCATENATE("R4C",'Mapa final'!#REF!),"")</f>
        <v>#REF!</v>
      </c>
      <c r="AI9" s="42" t="e">
        <f>IF(AND('Mapa final'!#REF!="Muy Alta",'Mapa final'!#REF!="Catastrófico"),CONCATENATE("R4C",'Mapa final'!#REF!),"")</f>
        <v>#REF!</v>
      </c>
      <c r="AJ9" s="42" t="e">
        <f>IF(AND('Mapa final'!#REF!="Muy Alta",'Mapa final'!#REF!="Catastrófico"),CONCATENATE("R4C",'Mapa final'!#REF!),"")</f>
        <v>#REF!</v>
      </c>
      <c r="AK9" s="42" t="e">
        <f>IF(AND('Mapa final'!#REF!="Muy Alta",'Mapa final'!#REF!="Catastrófico"),CONCATENATE("R4C",'Mapa final'!#REF!),"")</f>
        <v>#REF!</v>
      </c>
      <c r="AL9" s="42" t="e">
        <f>IF(AND('Mapa final'!#REF!="Muy Alta",'Mapa final'!#REF!="Catastrófico"),CONCATENATE("R4C",'Mapa final'!#REF!),"")</f>
        <v>#REF!</v>
      </c>
      <c r="AM9" s="43" t="e">
        <f>IF(AND('Mapa final'!#REF!="Muy Alta",'Mapa final'!#REF!="Catastrófico"),CONCATENATE("R4C",'Mapa final'!#REF!),"")</f>
        <v>#REF!</v>
      </c>
      <c r="AN9" s="70"/>
      <c r="AO9" s="290"/>
      <c r="AP9" s="291"/>
      <c r="AQ9" s="291"/>
      <c r="AR9" s="291"/>
      <c r="AS9" s="291"/>
      <c r="AT9" s="292"/>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25">
      <c r="A10" s="70"/>
      <c r="B10" s="228"/>
      <c r="C10" s="228"/>
      <c r="D10" s="229"/>
      <c r="E10" s="269"/>
      <c r="F10" s="270"/>
      <c r="G10" s="270"/>
      <c r="H10" s="270"/>
      <c r="I10" s="271"/>
      <c r="J10" s="38" t="e">
        <f>IF(AND('Mapa final'!#REF!="Muy Alta",'Mapa final'!#REF!="Leve"),CONCATENATE("R5C",'Mapa final'!#REF!),"")</f>
        <v>#REF!</v>
      </c>
      <c r="K10" s="39" t="e">
        <f>IF(AND('Mapa final'!#REF!="Muy Alta",'Mapa final'!#REF!="Leve"),CONCATENATE("R5C",'Mapa final'!#REF!),"")</f>
        <v>#REF!</v>
      </c>
      <c r="L10" s="44" t="e">
        <f>IF(AND('Mapa final'!#REF!="Muy Alta",'Mapa final'!#REF!="Leve"),CONCATENATE("R5C",'Mapa final'!#REF!),"")</f>
        <v>#REF!</v>
      </c>
      <c r="M10" s="44" t="e">
        <f>IF(AND('Mapa final'!#REF!="Muy Alta",'Mapa final'!#REF!="Leve"),CONCATENATE("R5C",'Mapa final'!#REF!),"")</f>
        <v>#REF!</v>
      </c>
      <c r="N10" s="44" t="e">
        <f>IF(AND('Mapa final'!#REF!="Muy Alta",'Mapa final'!#REF!="Leve"),CONCATENATE("R5C",'Mapa final'!#REF!),"")</f>
        <v>#REF!</v>
      </c>
      <c r="O10" s="40" t="e">
        <f>IF(AND('Mapa final'!#REF!="Muy Alta",'Mapa final'!#REF!="Leve"),CONCATENATE("R5C",'Mapa final'!#REF!),"")</f>
        <v>#REF!</v>
      </c>
      <c r="P10" s="38" t="e">
        <f>IF(AND('Mapa final'!#REF!="Muy Alta",'Mapa final'!#REF!="Menor"),CONCATENATE("R5C",'Mapa final'!#REF!),"")</f>
        <v>#REF!</v>
      </c>
      <c r="Q10" s="39" t="e">
        <f>IF(AND('Mapa final'!#REF!="Muy Alta",'Mapa final'!#REF!="Menor"),CONCATENATE("R5C",'Mapa final'!#REF!),"")</f>
        <v>#REF!</v>
      </c>
      <c r="R10" s="44" t="e">
        <f>IF(AND('Mapa final'!#REF!="Muy Alta",'Mapa final'!#REF!="Menor"),CONCATENATE("R5C",'Mapa final'!#REF!),"")</f>
        <v>#REF!</v>
      </c>
      <c r="S10" s="44" t="e">
        <f>IF(AND('Mapa final'!#REF!="Muy Alta",'Mapa final'!#REF!="Menor"),CONCATENATE("R5C",'Mapa final'!#REF!),"")</f>
        <v>#REF!</v>
      </c>
      <c r="T10" s="44" t="e">
        <f>IF(AND('Mapa final'!#REF!="Muy Alta",'Mapa final'!#REF!="Menor"),CONCATENATE("R5C",'Mapa final'!#REF!),"")</f>
        <v>#REF!</v>
      </c>
      <c r="U10" s="40" t="e">
        <f>IF(AND('Mapa final'!#REF!="Muy Alta",'Mapa final'!#REF!="Menor"),CONCATENATE("R5C",'Mapa final'!#REF!),"")</f>
        <v>#REF!</v>
      </c>
      <c r="V10" s="38" t="e">
        <f>IF(AND('Mapa final'!#REF!="Muy Alta",'Mapa final'!#REF!="Moderado"),CONCATENATE("R5C",'Mapa final'!#REF!),"")</f>
        <v>#REF!</v>
      </c>
      <c r="W10" s="39" t="e">
        <f>IF(AND('Mapa final'!#REF!="Muy Alta",'Mapa final'!#REF!="Moderado"),CONCATENATE("R5C",'Mapa final'!#REF!),"")</f>
        <v>#REF!</v>
      </c>
      <c r="X10" s="44" t="e">
        <f>IF(AND('Mapa final'!#REF!="Muy Alta",'Mapa final'!#REF!="Moderado"),CONCATENATE("R5C",'Mapa final'!#REF!),"")</f>
        <v>#REF!</v>
      </c>
      <c r="Y10" s="44" t="e">
        <f>IF(AND('Mapa final'!#REF!="Muy Alta",'Mapa final'!#REF!="Moderado"),CONCATENATE("R5C",'Mapa final'!#REF!),"")</f>
        <v>#REF!</v>
      </c>
      <c r="Z10" s="44" t="e">
        <f>IF(AND('Mapa final'!#REF!="Muy Alta",'Mapa final'!#REF!="Moderado"),CONCATENATE("R5C",'Mapa final'!#REF!),"")</f>
        <v>#REF!</v>
      </c>
      <c r="AA10" s="40" t="e">
        <f>IF(AND('Mapa final'!#REF!="Muy Alta",'Mapa final'!#REF!="Moderado"),CONCATENATE("R5C",'Mapa final'!#REF!),"")</f>
        <v>#REF!</v>
      </c>
      <c r="AB10" s="38" t="e">
        <f>IF(AND('Mapa final'!#REF!="Muy Alta",'Mapa final'!#REF!="Mayor"),CONCATENATE("R5C",'Mapa final'!#REF!),"")</f>
        <v>#REF!</v>
      </c>
      <c r="AC10" s="39" t="e">
        <f>IF(AND('Mapa final'!#REF!="Muy Alta",'Mapa final'!#REF!="Mayor"),CONCATENATE("R5C",'Mapa final'!#REF!),"")</f>
        <v>#REF!</v>
      </c>
      <c r="AD10" s="44" t="e">
        <f>IF(AND('Mapa final'!#REF!="Muy Alta",'Mapa final'!#REF!="Mayor"),CONCATENATE("R5C",'Mapa final'!#REF!),"")</f>
        <v>#REF!</v>
      </c>
      <c r="AE10" s="44" t="e">
        <f>IF(AND('Mapa final'!#REF!="Muy Alta",'Mapa final'!#REF!="Mayor"),CONCATENATE("R5C",'Mapa final'!#REF!),"")</f>
        <v>#REF!</v>
      </c>
      <c r="AF10" s="44" t="e">
        <f>IF(AND('Mapa final'!#REF!="Muy Alta",'Mapa final'!#REF!="Mayor"),CONCATENATE("R5C",'Mapa final'!#REF!),"")</f>
        <v>#REF!</v>
      </c>
      <c r="AG10" s="40" t="e">
        <f>IF(AND('Mapa final'!#REF!="Muy Alta",'Mapa final'!#REF!="Mayor"),CONCATENATE("R5C",'Mapa final'!#REF!),"")</f>
        <v>#REF!</v>
      </c>
      <c r="AH10" s="41" t="e">
        <f>IF(AND('Mapa final'!#REF!="Muy Alta",'Mapa final'!#REF!="Catastrófico"),CONCATENATE("R5C",'Mapa final'!#REF!),"")</f>
        <v>#REF!</v>
      </c>
      <c r="AI10" s="42" t="e">
        <f>IF(AND('Mapa final'!#REF!="Muy Alta",'Mapa final'!#REF!="Catastrófico"),CONCATENATE("R5C",'Mapa final'!#REF!),"")</f>
        <v>#REF!</v>
      </c>
      <c r="AJ10" s="42" t="e">
        <f>IF(AND('Mapa final'!#REF!="Muy Alta",'Mapa final'!#REF!="Catastrófico"),CONCATENATE("R5C",'Mapa final'!#REF!),"")</f>
        <v>#REF!</v>
      </c>
      <c r="AK10" s="42" t="e">
        <f>IF(AND('Mapa final'!#REF!="Muy Alta",'Mapa final'!#REF!="Catastrófico"),CONCATENATE("R5C",'Mapa final'!#REF!),"")</f>
        <v>#REF!</v>
      </c>
      <c r="AL10" s="42" t="e">
        <f>IF(AND('Mapa final'!#REF!="Muy Alta",'Mapa final'!#REF!="Catastrófico"),CONCATENATE("R5C",'Mapa final'!#REF!),"")</f>
        <v>#REF!</v>
      </c>
      <c r="AM10" s="43" t="e">
        <f>IF(AND('Mapa final'!#REF!="Muy Alta",'Mapa final'!#REF!="Catastrófico"),CONCATENATE("R5C",'Mapa final'!#REF!),"")</f>
        <v>#REF!</v>
      </c>
      <c r="AN10" s="70"/>
      <c r="AO10" s="290"/>
      <c r="AP10" s="291"/>
      <c r="AQ10" s="291"/>
      <c r="AR10" s="291"/>
      <c r="AS10" s="291"/>
      <c r="AT10" s="292"/>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25">
      <c r="A11" s="70"/>
      <c r="B11" s="228"/>
      <c r="C11" s="228"/>
      <c r="D11" s="229"/>
      <c r="E11" s="269"/>
      <c r="F11" s="270"/>
      <c r="G11" s="270"/>
      <c r="H11" s="270"/>
      <c r="I11" s="271"/>
      <c r="J11" s="38" t="e">
        <f>IF(AND('Mapa final'!#REF!="Muy Alta",'Mapa final'!#REF!="Leve"),CONCATENATE("R6C",'Mapa final'!#REF!),"")</f>
        <v>#REF!</v>
      </c>
      <c r="K11" s="39" t="e">
        <f>IF(AND('Mapa final'!#REF!="Muy Alta",'Mapa final'!#REF!="Leve"),CONCATENATE("R6C",'Mapa final'!#REF!),"")</f>
        <v>#REF!</v>
      </c>
      <c r="L11" s="44" t="e">
        <f>IF(AND('Mapa final'!#REF!="Muy Alta",'Mapa final'!#REF!="Leve"),CONCATENATE("R6C",'Mapa final'!#REF!),"")</f>
        <v>#REF!</v>
      </c>
      <c r="M11" s="44" t="e">
        <f>IF(AND('Mapa final'!#REF!="Muy Alta",'Mapa final'!#REF!="Leve"),CONCATENATE("R6C",'Mapa final'!#REF!),"")</f>
        <v>#REF!</v>
      </c>
      <c r="N11" s="44" t="e">
        <f>IF(AND('Mapa final'!#REF!="Muy Alta",'Mapa final'!#REF!="Leve"),CONCATENATE("R6C",'Mapa final'!#REF!),"")</f>
        <v>#REF!</v>
      </c>
      <c r="O11" s="40" t="e">
        <f>IF(AND('Mapa final'!#REF!="Muy Alta",'Mapa final'!#REF!="Leve"),CONCATENATE("R6C",'Mapa final'!#REF!),"")</f>
        <v>#REF!</v>
      </c>
      <c r="P11" s="38" t="e">
        <f>IF(AND('Mapa final'!#REF!="Muy Alta",'Mapa final'!#REF!="Menor"),CONCATENATE("R6C",'Mapa final'!#REF!),"")</f>
        <v>#REF!</v>
      </c>
      <c r="Q11" s="39" t="e">
        <f>IF(AND('Mapa final'!#REF!="Muy Alta",'Mapa final'!#REF!="Menor"),CONCATENATE("R6C",'Mapa final'!#REF!),"")</f>
        <v>#REF!</v>
      </c>
      <c r="R11" s="44" t="e">
        <f>IF(AND('Mapa final'!#REF!="Muy Alta",'Mapa final'!#REF!="Menor"),CONCATENATE("R6C",'Mapa final'!#REF!),"")</f>
        <v>#REF!</v>
      </c>
      <c r="S11" s="44" t="e">
        <f>IF(AND('Mapa final'!#REF!="Muy Alta",'Mapa final'!#REF!="Menor"),CONCATENATE("R6C",'Mapa final'!#REF!),"")</f>
        <v>#REF!</v>
      </c>
      <c r="T11" s="44" t="e">
        <f>IF(AND('Mapa final'!#REF!="Muy Alta",'Mapa final'!#REF!="Menor"),CONCATENATE("R6C",'Mapa final'!#REF!),"")</f>
        <v>#REF!</v>
      </c>
      <c r="U11" s="40" t="e">
        <f>IF(AND('Mapa final'!#REF!="Muy Alta",'Mapa final'!#REF!="Menor"),CONCATENATE("R6C",'Mapa final'!#REF!),"")</f>
        <v>#REF!</v>
      </c>
      <c r="V11" s="38" t="e">
        <f>IF(AND('Mapa final'!#REF!="Muy Alta",'Mapa final'!#REF!="Moderado"),CONCATENATE("R6C",'Mapa final'!#REF!),"")</f>
        <v>#REF!</v>
      </c>
      <c r="W11" s="39" t="e">
        <f>IF(AND('Mapa final'!#REF!="Muy Alta",'Mapa final'!#REF!="Moderado"),CONCATENATE("R6C",'Mapa final'!#REF!),"")</f>
        <v>#REF!</v>
      </c>
      <c r="X11" s="44" t="e">
        <f>IF(AND('Mapa final'!#REF!="Muy Alta",'Mapa final'!#REF!="Moderado"),CONCATENATE("R6C",'Mapa final'!#REF!),"")</f>
        <v>#REF!</v>
      </c>
      <c r="Y11" s="44" t="e">
        <f>IF(AND('Mapa final'!#REF!="Muy Alta",'Mapa final'!#REF!="Moderado"),CONCATENATE("R6C",'Mapa final'!#REF!),"")</f>
        <v>#REF!</v>
      </c>
      <c r="Z11" s="44" t="e">
        <f>IF(AND('Mapa final'!#REF!="Muy Alta",'Mapa final'!#REF!="Moderado"),CONCATENATE("R6C",'Mapa final'!#REF!),"")</f>
        <v>#REF!</v>
      </c>
      <c r="AA11" s="40" t="e">
        <f>IF(AND('Mapa final'!#REF!="Muy Alta",'Mapa final'!#REF!="Moderado"),CONCATENATE("R6C",'Mapa final'!#REF!),"")</f>
        <v>#REF!</v>
      </c>
      <c r="AB11" s="38" t="e">
        <f>IF(AND('Mapa final'!#REF!="Muy Alta",'Mapa final'!#REF!="Mayor"),CONCATENATE("R6C",'Mapa final'!#REF!),"")</f>
        <v>#REF!</v>
      </c>
      <c r="AC11" s="39" t="e">
        <f>IF(AND('Mapa final'!#REF!="Muy Alta",'Mapa final'!#REF!="Mayor"),CONCATENATE("R6C",'Mapa final'!#REF!),"")</f>
        <v>#REF!</v>
      </c>
      <c r="AD11" s="44" t="e">
        <f>IF(AND('Mapa final'!#REF!="Muy Alta",'Mapa final'!#REF!="Mayor"),CONCATENATE("R6C",'Mapa final'!#REF!),"")</f>
        <v>#REF!</v>
      </c>
      <c r="AE11" s="44" t="e">
        <f>IF(AND('Mapa final'!#REF!="Muy Alta",'Mapa final'!#REF!="Mayor"),CONCATENATE("R6C",'Mapa final'!#REF!),"")</f>
        <v>#REF!</v>
      </c>
      <c r="AF11" s="44" t="e">
        <f>IF(AND('Mapa final'!#REF!="Muy Alta",'Mapa final'!#REF!="Mayor"),CONCATENATE("R6C",'Mapa final'!#REF!),"")</f>
        <v>#REF!</v>
      </c>
      <c r="AG11" s="40" t="e">
        <f>IF(AND('Mapa final'!#REF!="Muy Alta",'Mapa final'!#REF!="Mayor"),CONCATENATE("R6C",'Mapa final'!#REF!),"")</f>
        <v>#REF!</v>
      </c>
      <c r="AH11" s="41" t="e">
        <f>IF(AND('Mapa final'!#REF!="Muy Alta",'Mapa final'!#REF!="Catastrófico"),CONCATENATE("R6C",'Mapa final'!#REF!),"")</f>
        <v>#REF!</v>
      </c>
      <c r="AI11" s="42" t="e">
        <f>IF(AND('Mapa final'!#REF!="Muy Alta",'Mapa final'!#REF!="Catastrófico"),CONCATENATE("R6C",'Mapa final'!#REF!),"")</f>
        <v>#REF!</v>
      </c>
      <c r="AJ11" s="42" t="e">
        <f>IF(AND('Mapa final'!#REF!="Muy Alta",'Mapa final'!#REF!="Catastrófico"),CONCATENATE("R6C",'Mapa final'!#REF!),"")</f>
        <v>#REF!</v>
      </c>
      <c r="AK11" s="42" t="e">
        <f>IF(AND('Mapa final'!#REF!="Muy Alta",'Mapa final'!#REF!="Catastrófico"),CONCATENATE("R6C",'Mapa final'!#REF!),"")</f>
        <v>#REF!</v>
      </c>
      <c r="AL11" s="42" t="e">
        <f>IF(AND('Mapa final'!#REF!="Muy Alta",'Mapa final'!#REF!="Catastrófico"),CONCATENATE("R6C",'Mapa final'!#REF!),"")</f>
        <v>#REF!</v>
      </c>
      <c r="AM11" s="43" t="e">
        <f>IF(AND('Mapa final'!#REF!="Muy Alta",'Mapa final'!#REF!="Catastrófico"),CONCATENATE("R6C",'Mapa final'!#REF!),"")</f>
        <v>#REF!</v>
      </c>
      <c r="AN11" s="70"/>
      <c r="AO11" s="290"/>
      <c r="AP11" s="291"/>
      <c r="AQ11" s="291"/>
      <c r="AR11" s="291"/>
      <c r="AS11" s="291"/>
      <c r="AT11" s="292"/>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25">
      <c r="A12" s="70"/>
      <c r="B12" s="228"/>
      <c r="C12" s="228"/>
      <c r="D12" s="229"/>
      <c r="E12" s="269"/>
      <c r="F12" s="270"/>
      <c r="G12" s="270"/>
      <c r="H12" s="270"/>
      <c r="I12" s="271"/>
      <c r="J12" s="38" t="e">
        <f>IF(AND('Mapa final'!#REF!="Muy Alta",'Mapa final'!#REF!="Leve"),CONCATENATE("R7C",'Mapa final'!#REF!),"")</f>
        <v>#REF!</v>
      </c>
      <c r="K12" s="39" t="e">
        <f>IF(AND('Mapa final'!#REF!="Muy Alta",'Mapa final'!#REF!="Leve"),CONCATENATE("R7C",'Mapa final'!#REF!),"")</f>
        <v>#REF!</v>
      </c>
      <c r="L12" s="44" t="e">
        <f>IF(AND('Mapa final'!#REF!="Muy Alta",'Mapa final'!#REF!="Leve"),CONCATENATE("R7C",'Mapa final'!#REF!),"")</f>
        <v>#REF!</v>
      </c>
      <c r="M12" s="44" t="e">
        <f>IF(AND('Mapa final'!#REF!="Muy Alta",'Mapa final'!#REF!="Leve"),CONCATENATE("R7C",'Mapa final'!#REF!),"")</f>
        <v>#REF!</v>
      </c>
      <c r="N12" s="44" t="e">
        <f>IF(AND('Mapa final'!#REF!="Muy Alta",'Mapa final'!#REF!="Leve"),CONCATENATE("R7C",'Mapa final'!#REF!),"")</f>
        <v>#REF!</v>
      </c>
      <c r="O12" s="40" t="e">
        <f>IF(AND('Mapa final'!#REF!="Muy Alta",'Mapa final'!#REF!="Leve"),CONCATENATE("R7C",'Mapa final'!#REF!),"")</f>
        <v>#REF!</v>
      </c>
      <c r="P12" s="38" t="e">
        <f>IF(AND('Mapa final'!#REF!="Muy Alta",'Mapa final'!#REF!="Menor"),CONCATENATE("R7C",'Mapa final'!#REF!),"")</f>
        <v>#REF!</v>
      </c>
      <c r="Q12" s="39" t="e">
        <f>IF(AND('Mapa final'!#REF!="Muy Alta",'Mapa final'!#REF!="Menor"),CONCATENATE("R7C",'Mapa final'!#REF!),"")</f>
        <v>#REF!</v>
      </c>
      <c r="R12" s="44" t="e">
        <f>IF(AND('Mapa final'!#REF!="Muy Alta",'Mapa final'!#REF!="Menor"),CONCATENATE("R7C",'Mapa final'!#REF!),"")</f>
        <v>#REF!</v>
      </c>
      <c r="S12" s="44" t="e">
        <f>IF(AND('Mapa final'!#REF!="Muy Alta",'Mapa final'!#REF!="Menor"),CONCATENATE("R7C",'Mapa final'!#REF!),"")</f>
        <v>#REF!</v>
      </c>
      <c r="T12" s="44" t="e">
        <f>IF(AND('Mapa final'!#REF!="Muy Alta",'Mapa final'!#REF!="Menor"),CONCATENATE("R7C",'Mapa final'!#REF!),"")</f>
        <v>#REF!</v>
      </c>
      <c r="U12" s="40" t="e">
        <f>IF(AND('Mapa final'!#REF!="Muy Alta",'Mapa final'!#REF!="Menor"),CONCATENATE("R7C",'Mapa final'!#REF!),"")</f>
        <v>#REF!</v>
      </c>
      <c r="V12" s="38" t="e">
        <f>IF(AND('Mapa final'!#REF!="Muy Alta",'Mapa final'!#REF!="Moderado"),CONCATENATE("R7C",'Mapa final'!#REF!),"")</f>
        <v>#REF!</v>
      </c>
      <c r="W12" s="39" t="e">
        <f>IF(AND('Mapa final'!#REF!="Muy Alta",'Mapa final'!#REF!="Moderado"),CONCATENATE("R7C",'Mapa final'!#REF!),"")</f>
        <v>#REF!</v>
      </c>
      <c r="X12" s="44" t="e">
        <f>IF(AND('Mapa final'!#REF!="Muy Alta",'Mapa final'!#REF!="Moderado"),CONCATENATE("R7C",'Mapa final'!#REF!),"")</f>
        <v>#REF!</v>
      </c>
      <c r="Y12" s="44" t="e">
        <f>IF(AND('Mapa final'!#REF!="Muy Alta",'Mapa final'!#REF!="Moderado"),CONCATENATE("R7C",'Mapa final'!#REF!),"")</f>
        <v>#REF!</v>
      </c>
      <c r="Z12" s="44" t="e">
        <f>IF(AND('Mapa final'!#REF!="Muy Alta",'Mapa final'!#REF!="Moderado"),CONCATENATE("R7C",'Mapa final'!#REF!),"")</f>
        <v>#REF!</v>
      </c>
      <c r="AA12" s="40" t="e">
        <f>IF(AND('Mapa final'!#REF!="Muy Alta",'Mapa final'!#REF!="Moderado"),CONCATENATE("R7C",'Mapa final'!#REF!),"")</f>
        <v>#REF!</v>
      </c>
      <c r="AB12" s="38" t="e">
        <f>IF(AND('Mapa final'!#REF!="Muy Alta",'Mapa final'!#REF!="Mayor"),CONCATENATE("R7C",'Mapa final'!#REF!),"")</f>
        <v>#REF!</v>
      </c>
      <c r="AC12" s="39" t="e">
        <f>IF(AND('Mapa final'!#REF!="Muy Alta",'Mapa final'!#REF!="Mayor"),CONCATENATE("R7C",'Mapa final'!#REF!),"")</f>
        <v>#REF!</v>
      </c>
      <c r="AD12" s="44" t="e">
        <f>IF(AND('Mapa final'!#REF!="Muy Alta",'Mapa final'!#REF!="Mayor"),CONCATENATE("R7C",'Mapa final'!#REF!),"")</f>
        <v>#REF!</v>
      </c>
      <c r="AE12" s="44" t="e">
        <f>IF(AND('Mapa final'!#REF!="Muy Alta",'Mapa final'!#REF!="Mayor"),CONCATENATE("R7C",'Mapa final'!#REF!),"")</f>
        <v>#REF!</v>
      </c>
      <c r="AF12" s="44" t="e">
        <f>IF(AND('Mapa final'!#REF!="Muy Alta",'Mapa final'!#REF!="Mayor"),CONCATENATE("R7C",'Mapa final'!#REF!),"")</f>
        <v>#REF!</v>
      </c>
      <c r="AG12" s="40" t="e">
        <f>IF(AND('Mapa final'!#REF!="Muy Alta",'Mapa final'!#REF!="Mayor"),CONCATENATE("R7C",'Mapa final'!#REF!),"")</f>
        <v>#REF!</v>
      </c>
      <c r="AH12" s="41" t="e">
        <f>IF(AND('Mapa final'!#REF!="Muy Alta",'Mapa final'!#REF!="Catastrófico"),CONCATENATE("R7C",'Mapa final'!#REF!),"")</f>
        <v>#REF!</v>
      </c>
      <c r="AI12" s="42" t="e">
        <f>IF(AND('Mapa final'!#REF!="Muy Alta",'Mapa final'!#REF!="Catastrófico"),CONCATENATE("R7C",'Mapa final'!#REF!),"")</f>
        <v>#REF!</v>
      </c>
      <c r="AJ12" s="42" t="e">
        <f>IF(AND('Mapa final'!#REF!="Muy Alta",'Mapa final'!#REF!="Catastrófico"),CONCATENATE("R7C",'Mapa final'!#REF!),"")</f>
        <v>#REF!</v>
      </c>
      <c r="AK12" s="42" t="e">
        <f>IF(AND('Mapa final'!#REF!="Muy Alta",'Mapa final'!#REF!="Catastrófico"),CONCATENATE("R7C",'Mapa final'!#REF!),"")</f>
        <v>#REF!</v>
      </c>
      <c r="AL12" s="42" t="e">
        <f>IF(AND('Mapa final'!#REF!="Muy Alta",'Mapa final'!#REF!="Catastrófico"),CONCATENATE("R7C",'Mapa final'!#REF!),"")</f>
        <v>#REF!</v>
      </c>
      <c r="AM12" s="43" t="e">
        <f>IF(AND('Mapa final'!#REF!="Muy Alta",'Mapa final'!#REF!="Catastrófico"),CONCATENATE("R7C",'Mapa final'!#REF!),"")</f>
        <v>#REF!</v>
      </c>
      <c r="AN12" s="70"/>
      <c r="AO12" s="290"/>
      <c r="AP12" s="291"/>
      <c r="AQ12" s="291"/>
      <c r="AR12" s="291"/>
      <c r="AS12" s="291"/>
      <c r="AT12" s="292"/>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25">
      <c r="A13" s="70"/>
      <c r="B13" s="228"/>
      <c r="C13" s="228"/>
      <c r="D13" s="229"/>
      <c r="E13" s="269"/>
      <c r="F13" s="270"/>
      <c r="G13" s="270"/>
      <c r="H13" s="270"/>
      <c r="I13" s="271"/>
      <c r="J13" s="38" t="e">
        <f>IF(AND('Mapa final'!#REF!="Muy Alta",'Mapa final'!#REF!="Leve"),CONCATENATE("R8C",'Mapa final'!#REF!),"")</f>
        <v>#REF!</v>
      </c>
      <c r="K13" s="39" t="e">
        <f>IF(AND('Mapa final'!#REF!="Muy Alta",'Mapa final'!#REF!="Leve"),CONCATENATE("R8C",'Mapa final'!#REF!),"")</f>
        <v>#REF!</v>
      </c>
      <c r="L13" s="44" t="e">
        <f>IF(AND('Mapa final'!#REF!="Muy Alta",'Mapa final'!#REF!="Leve"),CONCATENATE("R8C",'Mapa final'!#REF!),"")</f>
        <v>#REF!</v>
      </c>
      <c r="M13" s="44" t="e">
        <f>IF(AND('Mapa final'!#REF!="Muy Alta",'Mapa final'!#REF!="Leve"),CONCATENATE("R8C",'Mapa final'!#REF!),"")</f>
        <v>#REF!</v>
      </c>
      <c r="N13" s="44" t="e">
        <f>IF(AND('Mapa final'!#REF!="Muy Alta",'Mapa final'!#REF!="Leve"),CONCATENATE("R8C",'Mapa final'!#REF!),"")</f>
        <v>#REF!</v>
      </c>
      <c r="O13" s="40" t="e">
        <f>IF(AND('Mapa final'!#REF!="Muy Alta",'Mapa final'!#REF!="Leve"),CONCATENATE("R8C",'Mapa final'!#REF!),"")</f>
        <v>#REF!</v>
      </c>
      <c r="P13" s="38" t="e">
        <f>IF(AND('Mapa final'!#REF!="Muy Alta",'Mapa final'!#REF!="Menor"),CONCATENATE("R8C",'Mapa final'!#REF!),"")</f>
        <v>#REF!</v>
      </c>
      <c r="Q13" s="39" t="e">
        <f>IF(AND('Mapa final'!#REF!="Muy Alta",'Mapa final'!#REF!="Menor"),CONCATENATE("R8C",'Mapa final'!#REF!),"")</f>
        <v>#REF!</v>
      </c>
      <c r="R13" s="44" t="e">
        <f>IF(AND('Mapa final'!#REF!="Muy Alta",'Mapa final'!#REF!="Menor"),CONCATENATE("R8C",'Mapa final'!#REF!),"")</f>
        <v>#REF!</v>
      </c>
      <c r="S13" s="44" t="e">
        <f>IF(AND('Mapa final'!#REF!="Muy Alta",'Mapa final'!#REF!="Menor"),CONCATENATE("R8C",'Mapa final'!#REF!),"")</f>
        <v>#REF!</v>
      </c>
      <c r="T13" s="44" t="e">
        <f>IF(AND('Mapa final'!#REF!="Muy Alta",'Mapa final'!#REF!="Menor"),CONCATENATE("R8C",'Mapa final'!#REF!),"")</f>
        <v>#REF!</v>
      </c>
      <c r="U13" s="40" t="e">
        <f>IF(AND('Mapa final'!#REF!="Muy Alta",'Mapa final'!#REF!="Menor"),CONCATENATE("R8C",'Mapa final'!#REF!),"")</f>
        <v>#REF!</v>
      </c>
      <c r="V13" s="38" t="e">
        <f>IF(AND('Mapa final'!#REF!="Muy Alta",'Mapa final'!#REF!="Moderado"),CONCATENATE("R8C",'Mapa final'!#REF!),"")</f>
        <v>#REF!</v>
      </c>
      <c r="W13" s="39" t="e">
        <f>IF(AND('Mapa final'!#REF!="Muy Alta",'Mapa final'!#REF!="Moderado"),CONCATENATE("R8C",'Mapa final'!#REF!),"")</f>
        <v>#REF!</v>
      </c>
      <c r="X13" s="44" t="e">
        <f>IF(AND('Mapa final'!#REF!="Muy Alta",'Mapa final'!#REF!="Moderado"),CONCATENATE("R8C",'Mapa final'!#REF!),"")</f>
        <v>#REF!</v>
      </c>
      <c r="Y13" s="44" t="e">
        <f>IF(AND('Mapa final'!#REF!="Muy Alta",'Mapa final'!#REF!="Moderado"),CONCATENATE("R8C",'Mapa final'!#REF!),"")</f>
        <v>#REF!</v>
      </c>
      <c r="Z13" s="44" t="e">
        <f>IF(AND('Mapa final'!#REF!="Muy Alta",'Mapa final'!#REF!="Moderado"),CONCATENATE("R8C",'Mapa final'!#REF!),"")</f>
        <v>#REF!</v>
      </c>
      <c r="AA13" s="40" t="e">
        <f>IF(AND('Mapa final'!#REF!="Muy Alta",'Mapa final'!#REF!="Moderado"),CONCATENATE("R8C",'Mapa final'!#REF!),"")</f>
        <v>#REF!</v>
      </c>
      <c r="AB13" s="38" t="e">
        <f>IF(AND('Mapa final'!#REF!="Muy Alta",'Mapa final'!#REF!="Mayor"),CONCATENATE("R8C",'Mapa final'!#REF!),"")</f>
        <v>#REF!</v>
      </c>
      <c r="AC13" s="39" t="e">
        <f>IF(AND('Mapa final'!#REF!="Muy Alta",'Mapa final'!#REF!="Mayor"),CONCATENATE("R8C",'Mapa final'!#REF!),"")</f>
        <v>#REF!</v>
      </c>
      <c r="AD13" s="44" t="e">
        <f>IF(AND('Mapa final'!#REF!="Muy Alta",'Mapa final'!#REF!="Mayor"),CONCATENATE("R8C",'Mapa final'!#REF!),"")</f>
        <v>#REF!</v>
      </c>
      <c r="AE13" s="44" t="e">
        <f>IF(AND('Mapa final'!#REF!="Muy Alta",'Mapa final'!#REF!="Mayor"),CONCATENATE("R8C",'Mapa final'!#REF!),"")</f>
        <v>#REF!</v>
      </c>
      <c r="AF13" s="44" t="e">
        <f>IF(AND('Mapa final'!#REF!="Muy Alta",'Mapa final'!#REF!="Mayor"),CONCATENATE("R8C",'Mapa final'!#REF!),"")</f>
        <v>#REF!</v>
      </c>
      <c r="AG13" s="40" t="e">
        <f>IF(AND('Mapa final'!#REF!="Muy Alta",'Mapa final'!#REF!="Mayor"),CONCATENATE("R8C",'Mapa final'!#REF!),"")</f>
        <v>#REF!</v>
      </c>
      <c r="AH13" s="41" t="e">
        <f>IF(AND('Mapa final'!#REF!="Muy Alta",'Mapa final'!#REF!="Catastrófico"),CONCATENATE("R8C",'Mapa final'!#REF!),"")</f>
        <v>#REF!</v>
      </c>
      <c r="AI13" s="42" t="e">
        <f>IF(AND('Mapa final'!#REF!="Muy Alta",'Mapa final'!#REF!="Catastrófico"),CONCATENATE("R8C",'Mapa final'!#REF!),"")</f>
        <v>#REF!</v>
      </c>
      <c r="AJ13" s="42" t="e">
        <f>IF(AND('Mapa final'!#REF!="Muy Alta",'Mapa final'!#REF!="Catastrófico"),CONCATENATE("R8C",'Mapa final'!#REF!),"")</f>
        <v>#REF!</v>
      </c>
      <c r="AK13" s="42" t="e">
        <f>IF(AND('Mapa final'!#REF!="Muy Alta",'Mapa final'!#REF!="Catastrófico"),CONCATENATE("R8C",'Mapa final'!#REF!),"")</f>
        <v>#REF!</v>
      </c>
      <c r="AL13" s="42" t="e">
        <f>IF(AND('Mapa final'!#REF!="Muy Alta",'Mapa final'!#REF!="Catastrófico"),CONCATENATE("R8C",'Mapa final'!#REF!),"")</f>
        <v>#REF!</v>
      </c>
      <c r="AM13" s="43" t="e">
        <f>IF(AND('Mapa final'!#REF!="Muy Alta",'Mapa final'!#REF!="Catastrófico"),CONCATENATE("R8C",'Mapa final'!#REF!),"")</f>
        <v>#REF!</v>
      </c>
      <c r="AN13" s="70"/>
      <c r="AO13" s="290"/>
      <c r="AP13" s="291"/>
      <c r="AQ13" s="291"/>
      <c r="AR13" s="291"/>
      <c r="AS13" s="291"/>
      <c r="AT13" s="292"/>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25">
      <c r="A14" s="70"/>
      <c r="B14" s="228"/>
      <c r="C14" s="228"/>
      <c r="D14" s="229"/>
      <c r="E14" s="269"/>
      <c r="F14" s="270"/>
      <c r="G14" s="270"/>
      <c r="H14" s="270"/>
      <c r="I14" s="271"/>
      <c r="J14" s="38" t="e">
        <f>IF(AND('Mapa final'!#REF!="Muy Alta",'Mapa final'!#REF!="Leve"),CONCATENATE("R9C",'Mapa final'!#REF!),"")</f>
        <v>#REF!</v>
      </c>
      <c r="K14" s="39" t="e">
        <f>IF(AND('Mapa final'!#REF!="Muy Alta",'Mapa final'!#REF!="Leve"),CONCATENATE("R9C",'Mapa final'!#REF!),"")</f>
        <v>#REF!</v>
      </c>
      <c r="L14" s="44" t="e">
        <f>IF(AND('Mapa final'!#REF!="Muy Alta",'Mapa final'!#REF!="Leve"),CONCATENATE("R9C",'Mapa final'!#REF!),"")</f>
        <v>#REF!</v>
      </c>
      <c r="M14" s="44" t="e">
        <f>IF(AND('Mapa final'!#REF!="Muy Alta",'Mapa final'!#REF!="Leve"),CONCATENATE("R9C",'Mapa final'!#REF!),"")</f>
        <v>#REF!</v>
      </c>
      <c r="N14" s="44" t="e">
        <f>IF(AND('Mapa final'!#REF!="Muy Alta",'Mapa final'!#REF!="Leve"),CONCATENATE("R9C",'Mapa final'!#REF!),"")</f>
        <v>#REF!</v>
      </c>
      <c r="O14" s="40" t="e">
        <f>IF(AND('Mapa final'!#REF!="Muy Alta",'Mapa final'!#REF!="Leve"),CONCATENATE("R9C",'Mapa final'!#REF!),"")</f>
        <v>#REF!</v>
      </c>
      <c r="P14" s="38" t="e">
        <f>IF(AND('Mapa final'!#REF!="Muy Alta",'Mapa final'!#REF!="Menor"),CONCATENATE("R9C",'Mapa final'!#REF!),"")</f>
        <v>#REF!</v>
      </c>
      <c r="Q14" s="39" t="e">
        <f>IF(AND('Mapa final'!#REF!="Muy Alta",'Mapa final'!#REF!="Menor"),CONCATENATE("R9C",'Mapa final'!#REF!),"")</f>
        <v>#REF!</v>
      </c>
      <c r="R14" s="44" t="e">
        <f>IF(AND('Mapa final'!#REF!="Muy Alta",'Mapa final'!#REF!="Menor"),CONCATENATE("R9C",'Mapa final'!#REF!),"")</f>
        <v>#REF!</v>
      </c>
      <c r="S14" s="44" t="e">
        <f>IF(AND('Mapa final'!#REF!="Muy Alta",'Mapa final'!#REF!="Menor"),CONCATENATE("R9C",'Mapa final'!#REF!),"")</f>
        <v>#REF!</v>
      </c>
      <c r="T14" s="44" t="e">
        <f>IF(AND('Mapa final'!#REF!="Muy Alta",'Mapa final'!#REF!="Menor"),CONCATENATE("R9C",'Mapa final'!#REF!),"")</f>
        <v>#REF!</v>
      </c>
      <c r="U14" s="40" t="e">
        <f>IF(AND('Mapa final'!#REF!="Muy Alta",'Mapa final'!#REF!="Menor"),CONCATENATE("R9C",'Mapa final'!#REF!),"")</f>
        <v>#REF!</v>
      </c>
      <c r="V14" s="38" t="e">
        <f>IF(AND('Mapa final'!#REF!="Muy Alta",'Mapa final'!#REF!="Moderado"),CONCATENATE("R9C",'Mapa final'!#REF!),"")</f>
        <v>#REF!</v>
      </c>
      <c r="W14" s="39" t="e">
        <f>IF(AND('Mapa final'!#REF!="Muy Alta",'Mapa final'!#REF!="Moderado"),CONCATENATE("R9C",'Mapa final'!#REF!),"")</f>
        <v>#REF!</v>
      </c>
      <c r="X14" s="44" t="e">
        <f>IF(AND('Mapa final'!#REF!="Muy Alta",'Mapa final'!#REF!="Moderado"),CONCATENATE("R9C",'Mapa final'!#REF!),"")</f>
        <v>#REF!</v>
      </c>
      <c r="Y14" s="44" t="e">
        <f>IF(AND('Mapa final'!#REF!="Muy Alta",'Mapa final'!#REF!="Moderado"),CONCATENATE("R9C",'Mapa final'!#REF!),"")</f>
        <v>#REF!</v>
      </c>
      <c r="Z14" s="44" t="e">
        <f>IF(AND('Mapa final'!#REF!="Muy Alta",'Mapa final'!#REF!="Moderado"),CONCATENATE("R9C",'Mapa final'!#REF!),"")</f>
        <v>#REF!</v>
      </c>
      <c r="AA14" s="40" t="e">
        <f>IF(AND('Mapa final'!#REF!="Muy Alta",'Mapa final'!#REF!="Moderado"),CONCATENATE("R9C",'Mapa final'!#REF!),"")</f>
        <v>#REF!</v>
      </c>
      <c r="AB14" s="38" t="e">
        <f>IF(AND('Mapa final'!#REF!="Muy Alta",'Mapa final'!#REF!="Mayor"),CONCATENATE("R9C",'Mapa final'!#REF!),"")</f>
        <v>#REF!</v>
      </c>
      <c r="AC14" s="39" t="e">
        <f>IF(AND('Mapa final'!#REF!="Muy Alta",'Mapa final'!#REF!="Mayor"),CONCATENATE("R9C",'Mapa final'!#REF!),"")</f>
        <v>#REF!</v>
      </c>
      <c r="AD14" s="44" t="e">
        <f>IF(AND('Mapa final'!#REF!="Muy Alta",'Mapa final'!#REF!="Mayor"),CONCATENATE("R9C",'Mapa final'!#REF!),"")</f>
        <v>#REF!</v>
      </c>
      <c r="AE14" s="44" t="e">
        <f>IF(AND('Mapa final'!#REF!="Muy Alta",'Mapa final'!#REF!="Mayor"),CONCATENATE("R9C",'Mapa final'!#REF!),"")</f>
        <v>#REF!</v>
      </c>
      <c r="AF14" s="44" t="e">
        <f>IF(AND('Mapa final'!#REF!="Muy Alta",'Mapa final'!#REF!="Mayor"),CONCATENATE("R9C",'Mapa final'!#REF!),"")</f>
        <v>#REF!</v>
      </c>
      <c r="AG14" s="40" t="e">
        <f>IF(AND('Mapa final'!#REF!="Muy Alta",'Mapa final'!#REF!="Mayor"),CONCATENATE("R9C",'Mapa final'!#REF!),"")</f>
        <v>#REF!</v>
      </c>
      <c r="AH14" s="41" t="e">
        <f>IF(AND('Mapa final'!#REF!="Muy Alta",'Mapa final'!#REF!="Catastrófico"),CONCATENATE("R9C",'Mapa final'!#REF!),"")</f>
        <v>#REF!</v>
      </c>
      <c r="AI14" s="42" t="e">
        <f>IF(AND('Mapa final'!#REF!="Muy Alta",'Mapa final'!#REF!="Catastrófico"),CONCATENATE("R9C",'Mapa final'!#REF!),"")</f>
        <v>#REF!</v>
      </c>
      <c r="AJ14" s="42" t="e">
        <f>IF(AND('Mapa final'!#REF!="Muy Alta",'Mapa final'!#REF!="Catastrófico"),CONCATENATE("R9C",'Mapa final'!#REF!),"")</f>
        <v>#REF!</v>
      </c>
      <c r="AK14" s="42" t="e">
        <f>IF(AND('Mapa final'!#REF!="Muy Alta",'Mapa final'!#REF!="Catastrófico"),CONCATENATE("R9C",'Mapa final'!#REF!),"")</f>
        <v>#REF!</v>
      </c>
      <c r="AL14" s="42" t="e">
        <f>IF(AND('Mapa final'!#REF!="Muy Alta",'Mapa final'!#REF!="Catastrófico"),CONCATENATE("R9C",'Mapa final'!#REF!),"")</f>
        <v>#REF!</v>
      </c>
      <c r="AM14" s="43" t="e">
        <f>IF(AND('Mapa final'!#REF!="Muy Alta",'Mapa final'!#REF!="Catastrófico"),CONCATENATE("R9C",'Mapa final'!#REF!),"")</f>
        <v>#REF!</v>
      </c>
      <c r="AN14" s="70"/>
      <c r="AO14" s="290"/>
      <c r="AP14" s="291"/>
      <c r="AQ14" s="291"/>
      <c r="AR14" s="291"/>
      <c r="AS14" s="291"/>
      <c r="AT14" s="292"/>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3">
      <c r="A15" s="70"/>
      <c r="B15" s="228"/>
      <c r="C15" s="228"/>
      <c r="D15" s="229"/>
      <c r="E15" s="272"/>
      <c r="F15" s="273"/>
      <c r="G15" s="273"/>
      <c r="H15" s="273"/>
      <c r="I15" s="274"/>
      <c r="J15" s="45" t="e">
        <f>IF(AND('Mapa final'!#REF!="Muy Alta",'Mapa final'!#REF!="Leve"),CONCATENATE("R10C",'Mapa final'!#REF!),"")</f>
        <v>#REF!</v>
      </c>
      <c r="K15" s="46" t="e">
        <f>IF(AND('Mapa final'!#REF!="Muy Alta",'Mapa final'!#REF!="Leve"),CONCATENATE("R10C",'Mapa final'!#REF!),"")</f>
        <v>#REF!</v>
      </c>
      <c r="L15" s="46" t="e">
        <f>IF(AND('Mapa final'!#REF!="Muy Alta",'Mapa final'!#REF!="Leve"),CONCATENATE("R10C",'Mapa final'!#REF!),"")</f>
        <v>#REF!</v>
      </c>
      <c r="M15" s="46" t="e">
        <f>IF(AND('Mapa final'!#REF!="Muy Alta",'Mapa final'!#REF!="Leve"),CONCATENATE("R10C",'Mapa final'!#REF!),"")</f>
        <v>#REF!</v>
      </c>
      <c r="N15" s="46" t="e">
        <f>IF(AND('Mapa final'!#REF!="Muy Alta",'Mapa final'!#REF!="Leve"),CONCATENATE("R10C",'Mapa final'!#REF!),"")</f>
        <v>#REF!</v>
      </c>
      <c r="O15" s="47" t="e">
        <f>IF(AND('Mapa final'!#REF!="Muy Alta",'Mapa final'!#REF!="Leve"),CONCATENATE("R10C",'Mapa final'!#REF!),"")</f>
        <v>#REF!</v>
      </c>
      <c r="P15" s="38" t="e">
        <f>IF(AND('Mapa final'!#REF!="Muy Alta",'Mapa final'!#REF!="Menor"),CONCATENATE("R10C",'Mapa final'!#REF!),"")</f>
        <v>#REF!</v>
      </c>
      <c r="Q15" s="39" t="e">
        <f>IF(AND('Mapa final'!#REF!="Muy Alta",'Mapa final'!#REF!="Menor"),CONCATENATE("R10C",'Mapa final'!#REF!),"")</f>
        <v>#REF!</v>
      </c>
      <c r="R15" s="39" t="e">
        <f>IF(AND('Mapa final'!#REF!="Muy Alta",'Mapa final'!#REF!="Menor"),CONCATENATE("R10C",'Mapa final'!#REF!),"")</f>
        <v>#REF!</v>
      </c>
      <c r="S15" s="39" t="e">
        <f>IF(AND('Mapa final'!#REF!="Muy Alta",'Mapa final'!#REF!="Menor"),CONCATENATE("R10C",'Mapa final'!#REF!),"")</f>
        <v>#REF!</v>
      </c>
      <c r="T15" s="39" t="e">
        <f>IF(AND('Mapa final'!#REF!="Muy Alta",'Mapa final'!#REF!="Menor"),CONCATENATE("R10C",'Mapa final'!#REF!),"")</f>
        <v>#REF!</v>
      </c>
      <c r="U15" s="40" t="e">
        <f>IF(AND('Mapa final'!#REF!="Muy Alta",'Mapa final'!#REF!="Menor"),CONCATENATE("R10C",'Mapa final'!#REF!),"")</f>
        <v>#REF!</v>
      </c>
      <c r="V15" s="45" t="e">
        <f>IF(AND('Mapa final'!#REF!="Muy Alta",'Mapa final'!#REF!="Moderado"),CONCATENATE("R10C",'Mapa final'!#REF!),"")</f>
        <v>#REF!</v>
      </c>
      <c r="W15" s="46" t="e">
        <f>IF(AND('Mapa final'!#REF!="Muy Alta",'Mapa final'!#REF!="Moderado"),CONCATENATE("R10C",'Mapa final'!#REF!),"")</f>
        <v>#REF!</v>
      </c>
      <c r="X15" s="46" t="e">
        <f>IF(AND('Mapa final'!#REF!="Muy Alta",'Mapa final'!#REF!="Moderado"),CONCATENATE("R10C",'Mapa final'!#REF!),"")</f>
        <v>#REF!</v>
      </c>
      <c r="Y15" s="46" t="e">
        <f>IF(AND('Mapa final'!#REF!="Muy Alta",'Mapa final'!#REF!="Moderado"),CONCATENATE("R10C",'Mapa final'!#REF!),"")</f>
        <v>#REF!</v>
      </c>
      <c r="Z15" s="46" t="e">
        <f>IF(AND('Mapa final'!#REF!="Muy Alta",'Mapa final'!#REF!="Moderado"),CONCATENATE("R10C",'Mapa final'!#REF!),"")</f>
        <v>#REF!</v>
      </c>
      <c r="AA15" s="47" t="e">
        <f>IF(AND('Mapa final'!#REF!="Muy Alta",'Mapa final'!#REF!="Moderado"),CONCATENATE("R10C",'Mapa final'!#REF!),"")</f>
        <v>#REF!</v>
      </c>
      <c r="AB15" s="38" t="e">
        <f>IF(AND('Mapa final'!#REF!="Muy Alta",'Mapa final'!#REF!="Mayor"),CONCATENATE("R10C",'Mapa final'!#REF!),"")</f>
        <v>#REF!</v>
      </c>
      <c r="AC15" s="39" t="e">
        <f>IF(AND('Mapa final'!#REF!="Muy Alta",'Mapa final'!#REF!="Mayor"),CONCATENATE("R10C",'Mapa final'!#REF!),"")</f>
        <v>#REF!</v>
      </c>
      <c r="AD15" s="39" t="e">
        <f>IF(AND('Mapa final'!#REF!="Muy Alta",'Mapa final'!#REF!="Mayor"),CONCATENATE("R10C",'Mapa final'!#REF!),"")</f>
        <v>#REF!</v>
      </c>
      <c r="AE15" s="39" t="e">
        <f>IF(AND('Mapa final'!#REF!="Muy Alta",'Mapa final'!#REF!="Mayor"),CONCATENATE("R10C",'Mapa final'!#REF!),"")</f>
        <v>#REF!</v>
      </c>
      <c r="AF15" s="39" t="e">
        <f>IF(AND('Mapa final'!#REF!="Muy Alta",'Mapa final'!#REF!="Mayor"),CONCATENATE("R10C",'Mapa final'!#REF!),"")</f>
        <v>#REF!</v>
      </c>
      <c r="AG15" s="40" t="e">
        <f>IF(AND('Mapa final'!#REF!="Muy Alta",'Mapa final'!#REF!="Mayor"),CONCATENATE("R10C",'Mapa final'!#REF!),"")</f>
        <v>#REF!</v>
      </c>
      <c r="AH15" s="48" t="e">
        <f>IF(AND('Mapa final'!#REF!="Muy Alta",'Mapa final'!#REF!="Catastrófico"),CONCATENATE("R10C",'Mapa final'!#REF!),"")</f>
        <v>#REF!</v>
      </c>
      <c r="AI15" s="49" t="e">
        <f>IF(AND('Mapa final'!#REF!="Muy Alta",'Mapa final'!#REF!="Catastrófico"),CONCATENATE("R10C",'Mapa final'!#REF!),"")</f>
        <v>#REF!</v>
      </c>
      <c r="AJ15" s="49" t="e">
        <f>IF(AND('Mapa final'!#REF!="Muy Alta",'Mapa final'!#REF!="Catastrófico"),CONCATENATE("R10C",'Mapa final'!#REF!),"")</f>
        <v>#REF!</v>
      </c>
      <c r="AK15" s="49" t="e">
        <f>IF(AND('Mapa final'!#REF!="Muy Alta",'Mapa final'!#REF!="Catastrófico"),CONCATENATE("R10C",'Mapa final'!#REF!),"")</f>
        <v>#REF!</v>
      </c>
      <c r="AL15" s="49" t="e">
        <f>IF(AND('Mapa final'!#REF!="Muy Alta",'Mapa final'!#REF!="Catastrófico"),CONCATENATE("R10C",'Mapa final'!#REF!),"")</f>
        <v>#REF!</v>
      </c>
      <c r="AM15" s="50" t="e">
        <f>IF(AND('Mapa final'!#REF!="Muy Alta",'Mapa final'!#REF!="Catastrófico"),CONCATENATE("R10C",'Mapa final'!#REF!),"")</f>
        <v>#REF!</v>
      </c>
      <c r="AN15" s="70"/>
      <c r="AO15" s="293"/>
      <c r="AP15" s="294"/>
      <c r="AQ15" s="294"/>
      <c r="AR15" s="294"/>
      <c r="AS15" s="294"/>
      <c r="AT15" s="295"/>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25">
      <c r="A16" s="70"/>
      <c r="B16" s="228"/>
      <c r="C16" s="228"/>
      <c r="D16" s="229"/>
      <c r="E16" s="266" t="s">
        <v>115</v>
      </c>
      <c r="F16" s="267"/>
      <c r="G16" s="267"/>
      <c r="H16" s="267"/>
      <c r="I16" s="267"/>
      <c r="J16" s="51" t="e">
        <f>IF(AND('Mapa final'!#REF!="Alta",'Mapa final'!#REF!="Leve"),CONCATENATE("R1C",'Mapa final'!#REF!),"")</f>
        <v>#REF!</v>
      </c>
      <c r="K16" s="52" t="e">
        <f>IF(AND('Mapa final'!#REF!="Alta",'Mapa final'!#REF!="Leve"),CONCATENATE("R1C",'Mapa final'!#REF!),"")</f>
        <v>#REF!</v>
      </c>
      <c r="L16" s="52" t="e">
        <f>IF(AND('Mapa final'!#REF!="Alta",'Mapa final'!#REF!="Leve"),CONCATENATE("R1C",'Mapa final'!#REF!),"")</f>
        <v>#REF!</v>
      </c>
      <c r="M16" s="52" t="e">
        <f>IF(AND('Mapa final'!#REF!="Alta",'Mapa final'!#REF!="Leve"),CONCATENATE("R1C",'Mapa final'!#REF!),"")</f>
        <v>#REF!</v>
      </c>
      <c r="N16" s="52" t="e">
        <f>IF(AND('Mapa final'!#REF!="Alta",'Mapa final'!#REF!="Leve"),CONCATENATE("R1C",'Mapa final'!#REF!),"")</f>
        <v>#REF!</v>
      </c>
      <c r="O16" s="53" t="e">
        <f>IF(AND('Mapa final'!#REF!="Alta",'Mapa final'!#REF!="Leve"),CONCATENATE("R1C",'Mapa final'!#REF!),"")</f>
        <v>#REF!</v>
      </c>
      <c r="P16" s="51" t="e">
        <f>IF(AND('Mapa final'!#REF!="Alta",'Mapa final'!#REF!="Menor"),CONCATENATE("R1C",'Mapa final'!#REF!),"")</f>
        <v>#REF!</v>
      </c>
      <c r="Q16" s="52" t="e">
        <f>IF(AND('Mapa final'!#REF!="Alta",'Mapa final'!#REF!="Menor"),CONCATENATE("R1C",'Mapa final'!#REF!),"")</f>
        <v>#REF!</v>
      </c>
      <c r="R16" s="52" t="e">
        <f>IF(AND('Mapa final'!#REF!="Alta",'Mapa final'!#REF!="Menor"),CONCATENATE("R1C",'Mapa final'!#REF!),"")</f>
        <v>#REF!</v>
      </c>
      <c r="S16" s="52" t="e">
        <f>IF(AND('Mapa final'!#REF!="Alta",'Mapa final'!#REF!="Menor"),CONCATENATE("R1C",'Mapa final'!#REF!),"")</f>
        <v>#REF!</v>
      </c>
      <c r="T16" s="52" t="e">
        <f>IF(AND('Mapa final'!#REF!="Alta",'Mapa final'!#REF!="Menor"),CONCATENATE("R1C",'Mapa final'!#REF!),"")</f>
        <v>#REF!</v>
      </c>
      <c r="U16" s="53" t="e">
        <f>IF(AND('Mapa final'!#REF!="Alta",'Mapa final'!#REF!="Menor"),CONCATENATE("R1C",'Mapa final'!#REF!),"")</f>
        <v>#REF!</v>
      </c>
      <c r="V16" s="32" t="e">
        <f>IF(AND('Mapa final'!#REF!="Alta",'Mapa final'!#REF!="Moderado"),CONCATENATE("R1C",'Mapa final'!#REF!),"")</f>
        <v>#REF!</v>
      </c>
      <c r="W16" s="33" t="e">
        <f>IF(AND('Mapa final'!#REF!="Alta",'Mapa final'!#REF!="Moderado"),CONCATENATE("R1C",'Mapa final'!#REF!),"")</f>
        <v>#REF!</v>
      </c>
      <c r="X16" s="33" t="e">
        <f>IF(AND('Mapa final'!#REF!="Alta",'Mapa final'!#REF!="Moderado"),CONCATENATE("R1C",'Mapa final'!#REF!),"")</f>
        <v>#REF!</v>
      </c>
      <c r="Y16" s="33" t="e">
        <f>IF(AND('Mapa final'!#REF!="Alta",'Mapa final'!#REF!="Moderado"),CONCATENATE("R1C",'Mapa final'!#REF!),"")</f>
        <v>#REF!</v>
      </c>
      <c r="Z16" s="33" t="e">
        <f>IF(AND('Mapa final'!#REF!="Alta",'Mapa final'!#REF!="Moderado"),CONCATENATE("R1C",'Mapa final'!#REF!),"")</f>
        <v>#REF!</v>
      </c>
      <c r="AA16" s="34" t="e">
        <f>IF(AND('Mapa final'!#REF!="Alta",'Mapa final'!#REF!="Moderado"),CONCATENATE("R1C",'Mapa final'!#REF!),"")</f>
        <v>#REF!</v>
      </c>
      <c r="AB16" s="32" t="e">
        <f>IF(AND('Mapa final'!#REF!="Alta",'Mapa final'!#REF!="Mayor"),CONCATENATE("R1C",'Mapa final'!#REF!),"")</f>
        <v>#REF!</v>
      </c>
      <c r="AC16" s="33" t="e">
        <f>IF(AND('Mapa final'!#REF!="Alta",'Mapa final'!#REF!="Mayor"),CONCATENATE("R1C",'Mapa final'!#REF!),"")</f>
        <v>#REF!</v>
      </c>
      <c r="AD16" s="33" t="e">
        <f>IF(AND('Mapa final'!#REF!="Alta",'Mapa final'!#REF!="Mayor"),CONCATENATE("R1C",'Mapa final'!#REF!),"")</f>
        <v>#REF!</v>
      </c>
      <c r="AE16" s="33" t="e">
        <f>IF(AND('Mapa final'!#REF!="Alta",'Mapa final'!#REF!="Mayor"),CONCATENATE("R1C",'Mapa final'!#REF!),"")</f>
        <v>#REF!</v>
      </c>
      <c r="AF16" s="33" t="e">
        <f>IF(AND('Mapa final'!#REF!="Alta",'Mapa final'!#REF!="Mayor"),CONCATENATE("R1C",'Mapa final'!#REF!),"")</f>
        <v>#REF!</v>
      </c>
      <c r="AG16" s="34" t="e">
        <f>IF(AND('Mapa final'!#REF!="Alta",'Mapa final'!#REF!="Mayor"),CONCATENATE("R1C",'Mapa final'!#REF!),"")</f>
        <v>#REF!</v>
      </c>
      <c r="AH16" s="35" t="e">
        <f>IF(AND('Mapa final'!#REF!="Alta",'Mapa final'!#REF!="Catastrófico"),CONCATENATE("R1C",'Mapa final'!#REF!),"")</f>
        <v>#REF!</v>
      </c>
      <c r="AI16" s="36" t="e">
        <f>IF(AND('Mapa final'!#REF!="Alta",'Mapa final'!#REF!="Catastrófico"),CONCATENATE("R1C",'Mapa final'!#REF!),"")</f>
        <v>#REF!</v>
      </c>
      <c r="AJ16" s="36" t="e">
        <f>IF(AND('Mapa final'!#REF!="Alta",'Mapa final'!#REF!="Catastrófico"),CONCATENATE("R1C",'Mapa final'!#REF!),"")</f>
        <v>#REF!</v>
      </c>
      <c r="AK16" s="36" t="e">
        <f>IF(AND('Mapa final'!#REF!="Alta",'Mapa final'!#REF!="Catastrófico"),CONCATENATE("R1C",'Mapa final'!#REF!),"")</f>
        <v>#REF!</v>
      </c>
      <c r="AL16" s="36" t="e">
        <f>IF(AND('Mapa final'!#REF!="Alta",'Mapa final'!#REF!="Catastrófico"),CONCATENATE("R1C",'Mapa final'!#REF!),"")</f>
        <v>#REF!</v>
      </c>
      <c r="AM16" s="37" t="e">
        <f>IF(AND('Mapa final'!#REF!="Alta",'Mapa final'!#REF!="Catastrófico"),CONCATENATE("R1C",'Mapa final'!#REF!),"")</f>
        <v>#REF!</v>
      </c>
      <c r="AN16" s="70"/>
      <c r="AO16" s="276" t="s">
        <v>80</v>
      </c>
      <c r="AP16" s="277"/>
      <c r="AQ16" s="277"/>
      <c r="AR16" s="277"/>
      <c r="AS16" s="277"/>
      <c r="AT16" s="278"/>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25">
      <c r="A17" s="70"/>
      <c r="B17" s="228"/>
      <c r="C17" s="228"/>
      <c r="D17" s="229"/>
      <c r="E17" s="285"/>
      <c r="F17" s="286"/>
      <c r="G17" s="286"/>
      <c r="H17" s="286"/>
      <c r="I17" s="286"/>
      <c r="J17" s="54" t="e">
        <f>IF(AND('Mapa final'!#REF!="Alta",'Mapa final'!#REF!="Leve"),CONCATENATE("R2C",'Mapa final'!#REF!),"")</f>
        <v>#REF!</v>
      </c>
      <c r="K17" s="55" t="e">
        <f>IF(AND('Mapa final'!#REF!="Alta",'Mapa final'!#REF!="Leve"),CONCATENATE("R2C",'Mapa final'!#REF!),"")</f>
        <v>#REF!</v>
      </c>
      <c r="L17" s="55" t="e">
        <f>IF(AND('Mapa final'!#REF!="Alta",'Mapa final'!#REF!="Leve"),CONCATENATE("R2C",'Mapa final'!#REF!),"")</f>
        <v>#REF!</v>
      </c>
      <c r="M17" s="55" t="e">
        <f>IF(AND('Mapa final'!#REF!="Alta",'Mapa final'!#REF!="Leve"),CONCATENATE("R2C",'Mapa final'!#REF!),"")</f>
        <v>#REF!</v>
      </c>
      <c r="N17" s="55" t="e">
        <f>IF(AND('Mapa final'!#REF!="Alta",'Mapa final'!#REF!="Leve"),CONCATENATE("R2C",'Mapa final'!#REF!),"")</f>
        <v>#REF!</v>
      </c>
      <c r="O17" s="56" t="e">
        <f>IF(AND('Mapa final'!#REF!="Alta",'Mapa final'!#REF!="Leve"),CONCATENATE("R2C",'Mapa final'!#REF!),"")</f>
        <v>#REF!</v>
      </c>
      <c r="P17" s="54" t="e">
        <f>IF(AND('Mapa final'!#REF!="Alta",'Mapa final'!#REF!="Menor"),CONCATENATE("R2C",'Mapa final'!#REF!),"")</f>
        <v>#REF!</v>
      </c>
      <c r="Q17" s="55" t="e">
        <f>IF(AND('Mapa final'!#REF!="Alta",'Mapa final'!#REF!="Menor"),CONCATENATE("R2C",'Mapa final'!#REF!),"")</f>
        <v>#REF!</v>
      </c>
      <c r="R17" s="55" t="e">
        <f>IF(AND('Mapa final'!#REF!="Alta",'Mapa final'!#REF!="Menor"),CONCATENATE("R2C",'Mapa final'!#REF!),"")</f>
        <v>#REF!</v>
      </c>
      <c r="S17" s="55" t="e">
        <f>IF(AND('Mapa final'!#REF!="Alta",'Mapa final'!#REF!="Menor"),CONCATENATE("R2C",'Mapa final'!#REF!),"")</f>
        <v>#REF!</v>
      </c>
      <c r="T17" s="55" t="e">
        <f>IF(AND('Mapa final'!#REF!="Alta",'Mapa final'!#REF!="Menor"),CONCATENATE("R2C",'Mapa final'!#REF!),"")</f>
        <v>#REF!</v>
      </c>
      <c r="U17" s="56" t="e">
        <f>IF(AND('Mapa final'!#REF!="Alta",'Mapa final'!#REF!="Menor"),CONCATENATE("R2C",'Mapa final'!#REF!),"")</f>
        <v>#REF!</v>
      </c>
      <c r="V17" s="38" t="e">
        <f>IF(AND('Mapa final'!#REF!="Alta",'Mapa final'!#REF!="Moderado"),CONCATENATE("R2C",'Mapa final'!#REF!),"")</f>
        <v>#REF!</v>
      </c>
      <c r="W17" s="39" t="e">
        <f>IF(AND('Mapa final'!#REF!="Alta",'Mapa final'!#REF!="Moderado"),CONCATENATE("R2C",'Mapa final'!#REF!),"")</f>
        <v>#REF!</v>
      </c>
      <c r="X17" s="39" t="e">
        <f>IF(AND('Mapa final'!#REF!="Alta",'Mapa final'!#REF!="Moderado"),CONCATENATE("R2C",'Mapa final'!#REF!),"")</f>
        <v>#REF!</v>
      </c>
      <c r="Y17" s="39" t="e">
        <f>IF(AND('Mapa final'!#REF!="Alta",'Mapa final'!#REF!="Moderado"),CONCATENATE("R2C",'Mapa final'!#REF!),"")</f>
        <v>#REF!</v>
      </c>
      <c r="Z17" s="39" t="e">
        <f>IF(AND('Mapa final'!#REF!="Alta",'Mapa final'!#REF!="Moderado"),CONCATENATE("R2C",'Mapa final'!#REF!),"")</f>
        <v>#REF!</v>
      </c>
      <c r="AA17" s="40" t="e">
        <f>IF(AND('Mapa final'!#REF!="Alta",'Mapa final'!#REF!="Moderado"),CONCATENATE("R2C",'Mapa final'!#REF!),"")</f>
        <v>#REF!</v>
      </c>
      <c r="AB17" s="38" t="e">
        <f>IF(AND('Mapa final'!#REF!="Alta",'Mapa final'!#REF!="Mayor"),CONCATENATE("R2C",'Mapa final'!#REF!),"")</f>
        <v>#REF!</v>
      </c>
      <c r="AC17" s="39" t="e">
        <f>IF(AND('Mapa final'!#REF!="Alta",'Mapa final'!#REF!="Mayor"),CONCATENATE("R2C",'Mapa final'!#REF!),"")</f>
        <v>#REF!</v>
      </c>
      <c r="AD17" s="39" t="e">
        <f>IF(AND('Mapa final'!#REF!="Alta",'Mapa final'!#REF!="Mayor"),CONCATENATE("R2C",'Mapa final'!#REF!),"")</f>
        <v>#REF!</v>
      </c>
      <c r="AE17" s="39" t="e">
        <f>IF(AND('Mapa final'!#REF!="Alta",'Mapa final'!#REF!="Mayor"),CONCATENATE("R2C",'Mapa final'!#REF!),"")</f>
        <v>#REF!</v>
      </c>
      <c r="AF17" s="39" t="e">
        <f>IF(AND('Mapa final'!#REF!="Alta",'Mapa final'!#REF!="Mayor"),CONCATENATE("R2C",'Mapa final'!#REF!),"")</f>
        <v>#REF!</v>
      </c>
      <c r="AG17" s="40" t="e">
        <f>IF(AND('Mapa final'!#REF!="Alta",'Mapa final'!#REF!="Mayor"),CONCATENATE("R2C",'Mapa final'!#REF!),"")</f>
        <v>#REF!</v>
      </c>
      <c r="AH17" s="41" t="e">
        <f>IF(AND('Mapa final'!#REF!="Alta",'Mapa final'!#REF!="Catastrófico"),CONCATENATE("R2C",'Mapa final'!#REF!),"")</f>
        <v>#REF!</v>
      </c>
      <c r="AI17" s="42" t="e">
        <f>IF(AND('Mapa final'!#REF!="Alta",'Mapa final'!#REF!="Catastrófico"),CONCATENATE("R2C",'Mapa final'!#REF!),"")</f>
        <v>#REF!</v>
      </c>
      <c r="AJ17" s="42" t="e">
        <f>IF(AND('Mapa final'!#REF!="Alta",'Mapa final'!#REF!="Catastrófico"),CONCATENATE("R2C",'Mapa final'!#REF!),"")</f>
        <v>#REF!</v>
      </c>
      <c r="AK17" s="42" t="e">
        <f>IF(AND('Mapa final'!#REF!="Alta",'Mapa final'!#REF!="Catastrófico"),CONCATENATE("R2C",'Mapa final'!#REF!),"")</f>
        <v>#REF!</v>
      </c>
      <c r="AL17" s="42" t="e">
        <f>IF(AND('Mapa final'!#REF!="Alta",'Mapa final'!#REF!="Catastrófico"),CONCATENATE("R2C",'Mapa final'!#REF!),"")</f>
        <v>#REF!</v>
      </c>
      <c r="AM17" s="43" t="e">
        <f>IF(AND('Mapa final'!#REF!="Alta",'Mapa final'!#REF!="Catastrófico"),CONCATENATE("R2C",'Mapa final'!#REF!),"")</f>
        <v>#REF!</v>
      </c>
      <c r="AN17" s="70"/>
      <c r="AO17" s="279"/>
      <c r="AP17" s="280"/>
      <c r="AQ17" s="280"/>
      <c r="AR17" s="280"/>
      <c r="AS17" s="280"/>
      <c r="AT17" s="281"/>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25">
      <c r="A18" s="70"/>
      <c r="B18" s="228"/>
      <c r="C18" s="228"/>
      <c r="D18" s="229"/>
      <c r="E18" s="269"/>
      <c r="F18" s="270"/>
      <c r="G18" s="270"/>
      <c r="H18" s="270"/>
      <c r="I18" s="286"/>
      <c r="J18" s="54" t="e">
        <f>IF(AND('Mapa final'!#REF!="Alta",'Mapa final'!#REF!="Leve"),CONCATENATE("R3C",'Mapa final'!#REF!),"")</f>
        <v>#REF!</v>
      </c>
      <c r="K18" s="55" t="e">
        <f>IF(AND('Mapa final'!#REF!="Alta",'Mapa final'!#REF!="Leve"),CONCATENATE("R3C",'Mapa final'!#REF!),"")</f>
        <v>#REF!</v>
      </c>
      <c r="L18" s="55" t="e">
        <f>IF(AND('Mapa final'!#REF!="Alta",'Mapa final'!#REF!="Leve"),CONCATENATE("R3C",'Mapa final'!#REF!),"")</f>
        <v>#REF!</v>
      </c>
      <c r="M18" s="55" t="e">
        <f>IF(AND('Mapa final'!#REF!="Alta",'Mapa final'!#REF!="Leve"),CONCATENATE("R3C",'Mapa final'!#REF!),"")</f>
        <v>#REF!</v>
      </c>
      <c r="N18" s="55" t="e">
        <f>IF(AND('Mapa final'!#REF!="Alta",'Mapa final'!#REF!="Leve"),CONCATENATE("R3C",'Mapa final'!#REF!),"")</f>
        <v>#REF!</v>
      </c>
      <c r="O18" s="56" t="e">
        <f>IF(AND('Mapa final'!#REF!="Alta",'Mapa final'!#REF!="Leve"),CONCATENATE("R3C",'Mapa final'!#REF!),"")</f>
        <v>#REF!</v>
      </c>
      <c r="P18" s="54" t="e">
        <f>IF(AND('Mapa final'!#REF!="Alta",'Mapa final'!#REF!="Menor"),CONCATENATE("R3C",'Mapa final'!#REF!),"")</f>
        <v>#REF!</v>
      </c>
      <c r="Q18" s="55" t="e">
        <f>IF(AND('Mapa final'!#REF!="Alta",'Mapa final'!#REF!="Menor"),CONCATENATE("R3C",'Mapa final'!#REF!),"")</f>
        <v>#REF!</v>
      </c>
      <c r="R18" s="55" t="e">
        <f>IF(AND('Mapa final'!#REF!="Alta",'Mapa final'!#REF!="Menor"),CONCATENATE("R3C",'Mapa final'!#REF!),"")</f>
        <v>#REF!</v>
      </c>
      <c r="S18" s="55" t="e">
        <f>IF(AND('Mapa final'!#REF!="Alta",'Mapa final'!#REF!="Menor"),CONCATENATE("R3C",'Mapa final'!#REF!),"")</f>
        <v>#REF!</v>
      </c>
      <c r="T18" s="55" t="e">
        <f>IF(AND('Mapa final'!#REF!="Alta",'Mapa final'!#REF!="Menor"),CONCATENATE("R3C",'Mapa final'!#REF!),"")</f>
        <v>#REF!</v>
      </c>
      <c r="U18" s="56" t="e">
        <f>IF(AND('Mapa final'!#REF!="Alta",'Mapa final'!#REF!="Menor"),CONCATENATE("R3C",'Mapa final'!#REF!),"")</f>
        <v>#REF!</v>
      </c>
      <c r="V18" s="38" t="e">
        <f>IF(AND('Mapa final'!#REF!="Alta",'Mapa final'!#REF!="Moderado"),CONCATENATE("R3C",'Mapa final'!#REF!),"")</f>
        <v>#REF!</v>
      </c>
      <c r="W18" s="39" t="e">
        <f>IF(AND('Mapa final'!#REF!="Alta",'Mapa final'!#REF!="Moderado"),CONCATENATE("R3C",'Mapa final'!#REF!),"")</f>
        <v>#REF!</v>
      </c>
      <c r="X18" s="39" t="e">
        <f>IF(AND('Mapa final'!#REF!="Alta",'Mapa final'!#REF!="Moderado"),CONCATENATE("R3C",'Mapa final'!#REF!),"")</f>
        <v>#REF!</v>
      </c>
      <c r="Y18" s="39" t="e">
        <f>IF(AND('Mapa final'!#REF!="Alta",'Mapa final'!#REF!="Moderado"),CONCATENATE("R3C",'Mapa final'!#REF!),"")</f>
        <v>#REF!</v>
      </c>
      <c r="Z18" s="39" t="e">
        <f>IF(AND('Mapa final'!#REF!="Alta",'Mapa final'!#REF!="Moderado"),CONCATENATE("R3C",'Mapa final'!#REF!),"")</f>
        <v>#REF!</v>
      </c>
      <c r="AA18" s="40" t="e">
        <f>IF(AND('Mapa final'!#REF!="Alta",'Mapa final'!#REF!="Moderado"),CONCATENATE("R3C",'Mapa final'!#REF!),"")</f>
        <v>#REF!</v>
      </c>
      <c r="AB18" s="38" t="e">
        <f>IF(AND('Mapa final'!#REF!="Alta",'Mapa final'!#REF!="Mayor"),CONCATENATE("R3C",'Mapa final'!#REF!),"")</f>
        <v>#REF!</v>
      </c>
      <c r="AC18" s="39" t="e">
        <f>IF(AND('Mapa final'!#REF!="Alta",'Mapa final'!#REF!="Mayor"),CONCATENATE("R3C",'Mapa final'!#REF!),"")</f>
        <v>#REF!</v>
      </c>
      <c r="AD18" s="39" t="e">
        <f>IF(AND('Mapa final'!#REF!="Alta",'Mapa final'!#REF!="Mayor"),CONCATENATE("R3C",'Mapa final'!#REF!),"")</f>
        <v>#REF!</v>
      </c>
      <c r="AE18" s="39" t="e">
        <f>IF(AND('Mapa final'!#REF!="Alta",'Mapa final'!#REF!="Mayor"),CONCATENATE("R3C",'Mapa final'!#REF!),"")</f>
        <v>#REF!</v>
      </c>
      <c r="AF18" s="39" t="e">
        <f>IF(AND('Mapa final'!#REF!="Alta",'Mapa final'!#REF!="Mayor"),CONCATENATE("R3C",'Mapa final'!#REF!),"")</f>
        <v>#REF!</v>
      </c>
      <c r="AG18" s="40" t="e">
        <f>IF(AND('Mapa final'!#REF!="Alta",'Mapa final'!#REF!="Mayor"),CONCATENATE("R3C",'Mapa final'!#REF!),"")</f>
        <v>#REF!</v>
      </c>
      <c r="AH18" s="41" t="e">
        <f>IF(AND('Mapa final'!#REF!="Alta",'Mapa final'!#REF!="Catastrófico"),CONCATENATE("R3C",'Mapa final'!#REF!),"")</f>
        <v>#REF!</v>
      </c>
      <c r="AI18" s="42" t="e">
        <f>IF(AND('Mapa final'!#REF!="Alta",'Mapa final'!#REF!="Catastrófico"),CONCATENATE("R3C",'Mapa final'!#REF!),"")</f>
        <v>#REF!</v>
      </c>
      <c r="AJ18" s="42" t="e">
        <f>IF(AND('Mapa final'!#REF!="Alta",'Mapa final'!#REF!="Catastrófico"),CONCATENATE("R3C",'Mapa final'!#REF!),"")</f>
        <v>#REF!</v>
      </c>
      <c r="AK18" s="42" t="e">
        <f>IF(AND('Mapa final'!#REF!="Alta",'Mapa final'!#REF!="Catastrófico"),CONCATENATE("R3C",'Mapa final'!#REF!),"")</f>
        <v>#REF!</v>
      </c>
      <c r="AL18" s="42" t="e">
        <f>IF(AND('Mapa final'!#REF!="Alta",'Mapa final'!#REF!="Catastrófico"),CONCATENATE("R3C",'Mapa final'!#REF!),"")</f>
        <v>#REF!</v>
      </c>
      <c r="AM18" s="43" t="e">
        <f>IF(AND('Mapa final'!#REF!="Alta",'Mapa final'!#REF!="Catastrófico"),CONCATENATE("R3C",'Mapa final'!#REF!),"")</f>
        <v>#REF!</v>
      </c>
      <c r="AN18" s="70"/>
      <c r="AO18" s="279"/>
      <c r="AP18" s="280"/>
      <c r="AQ18" s="280"/>
      <c r="AR18" s="280"/>
      <c r="AS18" s="280"/>
      <c r="AT18" s="281"/>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25">
      <c r="A19" s="70"/>
      <c r="B19" s="228"/>
      <c r="C19" s="228"/>
      <c r="D19" s="229"/>
      <c r="E19" s="269"/>
      <c r="F19" s="270"/>
      <c r="G19" s="270"/>
      <c r="H19" s="270"/>
      <c r="I19" s="286"/>
      <c r="J19" s="54" t="e">
        <f>IF(AND('Mapa final'!#REF!="Alta",'Mapa final'!#REF!="Leve"),CONCATENATE("R4C",'Mapa final'!#REF!),"")</f>
        <v>#REF!</v>
      </c>
      <c r="K19" s="55" t="e">
        <f>IF(AND('Mapa final'!#REF!="Alta",'Mapa final'!#REF!="Leve"),CONCATENATE("R4C",'Mapa final'!#REF!),"")</f>
        <v>#REF!</v>
      </c>
      <c r="L19" s="55" t="e">
        <f>IF(AND('Mapa final'!#REF!="Alta",'Mapa final'!#REF!="Leve"),CONCATENATE("R4C",'Mapa final'!#REF!),"")</f>
        <v>#REF!</v>
      </c>
      <c r="M19" s="55" t="e">
        <f>IF(AND('Mapa final'!#REF!="Alta",'Mapa final'!#REF!="Leve"),CONCATENATE("R4C",'Mapa final'!#REF!),"")</f>
        <v>#REF!</v>
      </c>
      <c r="N19" s="55" t="e">
        <f>IF(AND('Mapa final'!#REF!="Alta",'Mapa final'!#REF!="Leve"),CONCATENATE("R4C",'Mapa final'!#REF!),"")</f>
        <v>#REF!</v>
      </c>
      <c r="O19" s="56" t="e">
        <f>IF(AND('Mapa final'!#REF!="Alta",'Mapa final'!#REF!="Leve"),CONCATENATE("R4C",'Mapa final'!#REF!),"")</f>
        <v>#REF!</v>
      </c>
      <c r="P19" s="54" t="e">
        <f>IF(AND('Mapa final'!#REF!="Alta",'Mapa final'!#REF!="Menor"),CONCATENATE("R4C",'Mapa final'!#REF!),"")</f>
        <v>#REF!</v>
      </c>
      <c r="Q19" s="55" t="e">
        <f>IF(AND('Mapa final'!#REF!="Alta",'Mapa final'!#REF!="Menor"),CONCATENATE("R4C",'Mapa final'!#REF!),"")</f>
        <v>#REF!</v>
      </c>
      <c r="R19" s="55" t="e">
        <f>IF(AND('Mapa final'!#REF!="Alta",'Mapa final'!#REF!="Menor"),CONCATENATE("R4C",'Mapa final'!#REF!),"")</f>
        <v>#REF!</v>
      </c>
      <c r="S19" s="55" t="e">
        <f>IF(AND('Mapa final'!#REF!="Alta",'Mapa final'!#REF!="Menor"),CONCATENATE("R4C",'Mapa final'!#REF!),"")</f>
        <v>#REF!</v>
      </c>
      <c r="T19" s="55" t="e">
        <f>IF(AND('Mapa final'!#REF!="Alta",'Mapa final'!#REF!="Menor"),CONCATENATE("R4C",'Mapa final'!#REF!),"")</f>
        <v>#REF!</v>
      </c>
      <c r="U19" s="56" t="e">
        <f>IF(AND('Mapa final'!#REF!="Alta",'Mapa final'!#REF!="Menor"),CONCATENATE("R4C",'Mapa final'!#REF!),"")</f>
        <v>#REF!</v>
      </c>
      <c r="V19" s="38" t="e">
        <f>IF(AND('Mapa final'!#REF!="Alta",'Mapa final'!#REF!="Moderado"),CONCATENATE("R4C",'Mapa final'!#REF!),"")</f>
        <v>#REF!</v>
      </c>
      <c r="W19" s="39" t="e">
        <f>IF(AND('Mapa final'!#REF!="Alta",'Mapa final'!#REF!="Moderado"),CONCATENATE("R4C",'Mapa final'!#REF!),"")</f>
        <v>#REF!</v>
      </c>
      <c r="X19" s="44" t="e">
        <f>IF(AND('Mapa final'!#REF!="Alta",'Mapa final'!#REF!="Moderado"),CONCATENATE("R4C",'Mapa final'!#REF!),"")</f>
        <v>#REF!</v>
      </c>
      <c r="Y19" s="44" t="e">
        <f>IF(AND('Mapa final'!#REF!="Alta",'Mapa final'!#REF!="Moderado"),CONCATENATE("R4C",'Mapa final'!#REF!),"")</f>
        <v>#REF!</v>
      </c>
      <c r="Z19" s="44" t="e">
        <f>IF(AND('Mapa final'!#REF!="Alta",'Mapa final'!#REF!="Moderado"),CONCATENATE("R4C",'Mapa final'!#REF!),"")</f>
        <v>#REF!</v>
      </c>
      <c r="AA19" s="40" t="e">
        <f>IF(AND('Mapa final'!#REF!="Alta",'Mapa final'!#REF!="Moderado"),CONCATENATE("R4C",'Mapa final'!#REF!),"")</f>
        <v>#REF!</v>
      </c>
      <c r="AB19" s="38" t="e">
        <f>IF(AND('Mapa final'!#REF!="Alta",'Mapa final'!#REF!="Mayor"),CONCATENATE("R4C",'Mapa final'!#REF!),"")</f>
        <v>#REF!</v>
      </c>
      <c r="AC19" s="39" t="e">
        <f>IF(AND('Mapa final'!#REF!="Alta",'Mapa final'!#REF!="Mayor"),CONCATENATE("R4C",'Mapa final'!#REF!),"")</f>
        <v>#REF!</v>
      </c>
      <c r="AD19" s="44" t="e">
        <f>IF(AND('Mapa final'!#REF!="Alta",'Mapa final'!#REF!="Mayor"),CONCATENATE("R4C",'Mapa final'!#REF!),"")</f>
        <v>#REF!</v>
      </c>
      <c r="AE19" s="44" t="e">
        <f>IF(AND('Mapa final'!#REF!="Alta",'Mapa final'!#REF!="Mayor"),CONCATENATE("R4C",'Mapa final'!#REF!),"")</f>
        <v>#REF!</v>
      </c>
      <c r="AF19" s="44" t="e">
        <f>IF(AND('Mapa final'!#REF!="Alta",'Mapa final'!#REF!="Mayor"),CONCATENATE("R4C",'Mapa final'!#REF!),"")</f>
        <v>#REF!</v>
      </c>
      <c r="AG19" s="40" t="e">
        <f>IF(AND('Mapa final'!#REF!="Alta",'Mapa final'!#REF!="Mayor"),CONCATENATE("R4C",'Mapa final'!#REF!),"")</f>
        <v>#REF!</v>
      </c>
      <c r="AH19" s="41" t="e">
        <f>IF(AND('Mapa final'!#REF!="Alta",'Mapa final'!#REF!="Catastrófico"),CONCATENATE("R4C",'Mapa final'!#REF!),"")</f>
        <v>#REF!</v>
      </c>
      <c r="AI19" s="42" t="e">
        <f>IF(AND('Mapa final'!#REF!="Alta",'Mapa final'!#REF!="Catastrófico"),CONCATENATE("R4C",'Mapa final'!#REF!),"")</f>
        <v>#REF!</v>
      </c>
      <c r="AJ19" s="42" t="e">
        <f>IF(AND('Mapa final'!#REF!="Alta",'Mapa final'!#REF!="Catastrófico"),CONCATENATE("R4C",'Mapa final'!#REF!),"")</f>
        <v>#REF!</v>
      </c>
      <c r="AK19" s="42" t="e">
        <f>IF(AND('Mapa final'!#REF!="Alta",'Mapa final'!#REF!="Catastrófico"),CONCATENATE("R4C",'Mapa final'!#REF!),"")</f>
        <v>#REF!</v>
      </c>
      <c r="AL19" s="42" t="e">
        <f>IF(AND('Mapa final'!#REF!="Alta",'Mapa final'!#REF!="Catastrófico"),CONCATENATE("R4C",'Mapa final'!#REF!),"")</f>
        <v>#REF!</v>
      </c>
      <c r="AM19" s="43" t="e">
        <f>IF(AND('Mapa final'!#REF!="Alta",'Mapa final'!#REF!="Catastrófico"),CONCATENATE("R4C",'Mapa final'!#REF!),"")</f>
        <v>#REF!</v>
      </c>
      <c r="AN19" s="70"/>
      <c r="AO19" s="279"/>
      <c r="AP19" s="280"/>
      <c r="AQ19" s="280"/>
      <c r="AR19" s="280"/>
      <c r="AS19" s="280"/>
      <c r="AT19" s="281"/>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25">
      <c r="A20" s="70"/>
      <c r="B20" s="228"/>
      <c r="C20" s="228"/>
      <c r="D20" s="229"/>
      <c r="E20" s="269"/>
      <c r="F20" s="270"/>
      <c r="G20" s="270"/>
      <c r="H20" s="270"/>
      <c r="I20" s="286"/>
      <c r="J20" s="54" t="e">
        <f>IF(AND('Mapa final'!#REF!="Alta",'Mapa final'!#REF!="Leve"),CONCATENATE("R5C",'Mapa final'!#REF!),"")</f>
        <v>#REF!</v>
      </c>
      <c r="K20" s="55" t="e">
        <f>IF(AND('Mapa final'!#REF!="Alta",'Mapa final'!#REF!="Leve"),CONCATENATE("R5C",'Mapa final'!#REF!),"")</f>
        <v>#REF!</v>
      </c>
      <c r="L20" s="55" t="e">
        <f>IF(AND('Mapa final'!#REF!="Alta",'Mapa final'!#REF!="Leve"),CONCATENATE("R5C",'Mapa final'!#REF!),"")</f>
        <v>#REF!</v>
      </c>
      <c r="M20" s="55" t="e">
        <f>IF(AND('Mapa final'!#REF!="Alta",'Mapa final'!#REF!="Leve"),CONCATENATE("R5C",'Mapa final'!#REF!),"")</f>
        <v>#REF!</v>
      </c>
      <c r="N20" s="55" t="e">
        <f>IF(AND('Mapa final'!#REF!="Alta",'Mapa final'!#REF!="Leve"),CONCATENATE("R5C",'Mapa final'!#REF!),"")</f>
        <v>#REF!</v>
      </c>
      <c r="O20" s="56" t="e">
        <f>IF(AND('Mapa final'!#REF!="Alta",'Mapa final'!#REF!="Leve"),CONCATENATE("R5C",'Mapa final'!#REF!),"")</f>
        <v>#REF!</v>
      </c>
      <c r="P20" s="54" t="e">
        <f>IF(AND('Mapa final'!#REF!="Alta",'Mapa final'!#REF!="Menor"),CONCATENATE("R5C",'Mapa final'!#REF!),"")</f>
        <v>#REF!</v>
      </c>
      <c r="Q20" s="55" t="e">
        <f>IF(AND('Mapa final'!#REF!="Alta",'Mapa final'!#REF!="Menor"),CONCATENATE("R5C",'Mapa final'!#REF!),"")</f>
        <v>#REF!</v>
      </c>
      <c r="R20" s="55" t="e">
        <f>IF(AND('Mapa final'!#REF!="Alta",'Mapa final'!#REF!="Menor"),CONCATENATE("R5C",'Mapa final'!#REF!),"")</f>
        <v>#REF!</v>
      </c>
      <c r="S20" s="55" t="e">
        <f>IF(AND('Mapa final'!#REF!="Alta",'Mapa final'!#REF!="Menor"),CONCATENATE("R5C",'Mapa final'!#REF!),"")</f>
        <v>#REF!</v>
      </c>
      <c r="T20" s="55" t="e">
        <f>IF(AND('Mapa final'!#REF!="Alta",'Mapa final'!#REF!="Menor"),CONCATENATE("R5C",'Mapa final'!#REF!),"")</f>
        <v>#REF!</v>
      </c>
      <c r="U20" s="56" t="e">
        <f>IF(AND('Mapa final'!#REF!="Alta",'Mapa final'!#REF!="Menor"),CONCATENATE("R5C",'Mapa final'!#REF!),"")</f>
        <v>#REF!</v>
      </c>
      <c r="V20" s="38" t="e">
        <f>IF(AND('Mapa final'!#REF!="Alta",'Mapa final'!#REF!="Moderado"),CONCATENATE("R5C",'Mapa final'!#REF!),"")</f>
        <v>#REF!</v>
      </c>
      <c r="W20" s="39" t="e">
        <f>IF(AND('Mapa final'!#REF!="Alta",'Mapa final'!#REF!="Moderado"),CONCATENATE("R5C",'Mapa final'!#REF!),"")</f>
        <v>#REF!</v>
      </c>
      <c r="X20" s="44" t="e">
        <f>IF(AND('Mapa final'!#REF!="Alta",'Mapa final'!#REF!="Moderado"),CONCATENATE("R5C",'Mapa final'!#REF!),"")</f>
        <v>#REF!</v>
      </c>
      <c r="Y20" s="44" t="e">
        <f>IF(AND('Mapa final'!#REF!="Alta",'Mapa final'!#REF!="Moderado"),CONCATENATE("R5C",'Mapa final'!#REF!),"")</f>
        <v>#REF!</v>
      </c>
      <c r="Z20" s="44" t="e">
        <f>IF(AND('Mapa final'!#REF!="Alta",'Mapa final'!#REF!="Moderado"),CONCATENATE("R5C",'Mapa final'!#REF!),"")</f>
        <v>#REF!</v>
      </c>
      <c r="AA20" s="40" t="e">
        <f>IF(AND('Mapa final'!#REF!="Alta",'Mapa final'!#REF!="Moderado"),CONCATENATE("R5C",'Mapa final'!#REF!),"")</f>
        <v>#REF!</v>
      </c>
      <c r="AB20" s="38" t="e">
        <f>IF(AND('Mapa final'!#REF!="Alta",'Mapa final'!#REF!="Mayor"),CONCATENATE("R5C",'Mapa final'!#REF!),"")</f>
        <v>#REF!</v>
      </c>
      <c r="AC20" s="39" t="e">
        <f>IF(AND('Mapa final'!#REF!="Alta",'Mapa final'!#REF!="Mayor"),CONCATENATE("R5C",'Mapa final'!#REF!),"")</f>
        <v>#REF!</v>
      </c>
      <c r="AD20" s="44" t="e">
        <f>IF(AND('Mapa final'!#REF!="Alta",'Mapa final'!#REF!="Mayor"),CONCATENATE("R5C",'Mapa final'!#REF!),"")</f>
        <v>#REF!</v>
      </c>
      <c r="AE20" s="44" t="e">
        <f>IF(AND('Mapa final'!#REF!="Alta",'Mapa final'!#REF!="Mayor"),CONCATENATE("R5C",'Mapa final'!#REF!),"")</f>
        <v>#REF!</v>
      </c>
      <c r="AF20" s="44" t="e">
        <f>IF(AND('Mapa final'!#REF!="Alta",'Mapa final'!#REF!="Mayor"),CONCATENATE("R5C",'Mapa final'!#REF!),"")</f>
        <v>#REF!</v>
      </c>
      <c r="AG20" s="40" t="e">
        <f>IF(AND('Mapa final'!#REF!="Alta",'Mapa final'!#REF!="Mayor"),CONCATENATE("R5C",'Mapa final'!#REF!),"")</f>
        <v>#REF!</v>
      </c>
      <c r="AH20" s="41" t="e">
        <f>IF(AND('Mapa final'!#REF!="Alta",'Mapa final'!#REF!="Catastrófico"),CONCATENATE("R5C",'Mapa final'!#REF!),"")</f>
        <v>#REF!</v>
      </c>
      <c r="AI20" s="42" t="e">
        <f>IF(AND('Mapa final'!#REF!="Alta",'Mapa final'!#REF!="Catastrófico"),CONCATENATE("R5C",'Mapa final'!#REF!),"")</f>
        <v>#REF!</v>
      </c>
      <c r="AJ20" s="42" t="e">
        <f>IF(AND('Mapa final'!#REF!="Alta",'Mapa final'!#REF!="Catastrófico"),CONCATENATE("R5C",'Mapa final'!#REF!),"")</f>
        <v>#REF!</v>
      </c>
      <c r="AK20" s="42" t="e">
        <f>IF(AND('Mapa final'!#REF!="Alta",'Mapa final'!#REF!="Catastrófico"),CONCATENATE("R5C",'Mapa final'!#REF!),"")</f>
        <v>#REF!</v>
      </c>
      <c r="AL20" s="42" t="e">
        <f>IF(AND('Mapa final'!#REF!="Alta",'Mapa final'!#REF!="Catastrófico"),CONCATENATE("R5C",'Mapa final'!#REF!),"")</f>
        <v>#REF!</v>
      </c>
      <c r="AM20" s="43" t="e">
        <f>IF(AND('Mapa final'!#REF!="Alta",'Mapa final'!#REF!="Catastrófico"),CONCATENATE("R5C",'Mapa final'!#REF!),"")</f>
        <v>#REF!</v>
      </c>
      <c r="AN20" s="70"/>
      <c r="AO20" s="279"/>
      <c r="AP20" s="280"/>
      <c r="AQ20" s="280"/>
      <c r="AR20" s="280"/>
      <c r="AS20" s="280"/>
      <c r="AT20" s="281"/>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25">
      <c r="A21" s="70"/>
      <c r="B21" s="228"/>
      <c r="C21" s="228"/>
      <c r="D21" s="229"/>
      <c r="E21" s="269"/>
      <c r="F21" s="270"/>
      <c r="G21" s="270"/>
      <c r="H21" s="270"/>
      <c r="I21" s="286"/>
      <c r="J21" s="54" t="e">
        <f>IF(AND('Mapa final'!#REF!="Alta",'Mapa final'!#REF!="Leve"),CONCATENATE("R6C",'Mapa final'!#REF!),"")</f>
        <v>#REF!</v>
      </c>
      <c r="K21" s="55" t="e">
        <f>IF(AND('Mapa final'!#REF!="Alta",'Mapa final'!#REF!="Leve"),CONCATENATE("R6C",'Mapa final'!#REF!),"")</f>
        <v>#REF!</v>
      </c>
      <c r="L21" s="55" t="e">
        <f>IF(AND('Mapa final'!#REF!="Alta",'Mapa final'!#REF!="Leve"),CONCATENATE("R6C",'Mapa final'!#REF!),"")</f>
        <v>#REF!</v>
      </c>
      <c r="M21" s="55" t="e">
        <f>IF(AND('Mapa final'!#REF!="Alta",'Mapa final'!#REF!="Leve"),CONCATENATE("R6C",'Mapa final'!#REF!),"")</f>
        <v>#REF!</v>
      </c>
      <c r="N21" s="55" t="e">
        <f>IF(AND('Mapa final'!#REF!="Alta",'Mapa final'!#REF!="Leve"),CONCATENATE("R6C",'Mapa final'!#REF!),"")</f>
        <v>#REF!</v>
      </c>
      <c r="O21" s="56" t="e">
        <f>IF(AND('Mapa final'!#REF!="Alta",'Mapa final'!#REF!="Leve"),CONCATENATE("R6C",'Mapa final'!#REF!),"")</f>
        <v>#REF!</v>
      </c>
      <c r="P21" s="54" t="e">
        <f>IF(AND('Mapa final'!#REF!="Alta",'Mapa final'!#REF!="Menor"),CONCATENATE("R6C",'Mapa final'!#REF!),"")</f>
        <v>#REF!</v>
      </c>
      <c r="Q21" s="55" t="e">
        <f>IF(AND('Mapa final'!#REF!="Alta",'Mapa final'!#REF!="Menor"),CONCATENATE("R6C",'Mapa final'!#REF!),"")</f>
        <v>#REF!</v>
      </c>
      <c r="R21" s="55" t="e">
        <f>IF(AND('Mapa final'!#REF!="Alta",'Mapa final'!#REF!="Menor"),CONCATENATE("R6C",'Mapa final'!#REF!),"")</f>
        <v>#REF!</v>
      </c>
      <c r="S21" s="55" t="e">
        <f>IF(AND('Mapa final'!#REF!="Alta",'Mapa final'!#REF!="Menor"),CONCATENATE("R6C",'Mapa final'!#REF!),"")</f>
        <v>#REF!</v>
      </c>
      <c r="T21" s="55" t="e">
        <f>IF(AND('Mapa final'!#REF!="Alta",'Mapa final'!#REF!="Menor"),CONCATENATE("R6C",'Mapa final'!#REF!),"")</f>
        <v>#REF!</v>
      </c>
      <c r="U21" s="56" t="e">
        <f>IF(AND('Mapa final'!#REF!="Alta",'Mapa final'!#REF!="Menor"),CONCATENATE("R6C",'Mapa final'!#REF!),"")</f>
        <v>#REF!</v>
      </c>
      <c r="V21" s="38" t="e">
        <f>IF(AND('Mapa final'!#REF!="Alta",'Mapa final'!#REF!="Moderado"),CONCATENATE("R6C",'Mapa final'!#REF!),"")</f>
        <v>#REF!</v>
      </c>
      <c r="W21" s="39" t="e">
        <f>IF(AND('Mapa final'!#REF!="Alta",'Mapa final'!#REF!="Moderado"),CONCATENATE("R6C",'Mapa final'!#REF!),"")</f>
        <v>#REF!</v>
      </c>
      <c r="X21" s="44" t="e">
        <f>IF(AND('Mapa final'!#REF!="Alta",'Mapa final'!#REF!="Moderado"),CONCATENATE("R6C",'Mapa final'!#REF!),"")</f>
        <v>#REF!</v>
      </c>
      <c r="Y21" s="44" t="e">
        <f>IF(AND('Mapa final'!#REF!="Alta",'Mapa final'!#REF!="Moderado"),CONCATENATE("R6C",'Mapa final'!#REF!),"")</f>
        <v>#REF!</v>
      </c>
      <c r="Z21" s="44" t="e">
        <f>IF(AND('Mapa final'!#REF!="Alta",'Mapa final'!#REF!="Moderado"),CONCATENATE("R6C",'Mapa final'!#REF!),"")</f>
        <v>#REF!</v>
      </c>
      <c r="AA21" s="40" t="e">
        <f>IF(AND('Mapa final'!#REF!="Alta",'Mapa final'!#REF!="Moderado"),CONCATENATE("R6C",'Mapa final'!#REF!),"")</f>
        <v>#REF!</v>
      </c>
      <c r="AB21" s="38" t="e">
        <f>IF(AND('Mapa final'!#REF!="Alta",'Mapa final'!#REF!="Mayor"),CONCATENATE("R6C",'Mapa final'!#REF!),"")</f>
        <v>#REF!</v>
      </c>
      <c r="AC21" s="39" t="e">
        <f>IF(AND('Mapa final'!#REF!="Alta",'Mapa final'!#REF!="Mayor"),CONCATENATE("R6C",'Mapa final'!#REF!),"")</f>
        <v>#REF!</v>
      </c>
      <c r="AD21" s="44" t="e">
        <f>IF(AND('Mapa final'!#REF!="Alta",'Mapa final'!#REF!="Mayor"),CONCATENATE("R6C",'Mapa final'!#REF!),"")</f>
        <v>#REF!</v>
      </c>
      <c r="AE21" s="44" t="e">
        <f>IF(AND('Mapa final'!#REF!="Alta",'Mapa final'!#REF!="Mayor"),CONCATENATE("R6C",'Mapa final'!#REF!),"")</f>
        <v>#REF!</v>
      </c>
      <c r="AF21" s="44" t="e">
        <f>IF(AND('Mapa final'!#REF!="Alta",'Mapa final'!#REF!="Mayor"),CONCATENATE("R6C",'Mapa final'!#REF!),"")</f>
        <v>#REF!</v>
      </c>
      <c r="AG21" s="40" t="e">
        <f>IF(AND('Mapa final'!#REF!="Alta",'Mapa final'!#REF!="Mayor"),CONCATENATE("R6C",'Mapa final'!#REF!),"")</f>
        <v>#REF!</v>
      </c>
      <c r="AH21" s="41" t="e">
        <f>IF(AND('Mapa final'!#REF!="Alta",'Mapa final'!#REF!="Catastrófico"),CONCATENATE("R6C",'Mapa final'!#REF!),"")</f>
        <v>#REF!</v>
      </c>
      <c r="AI21" s="42" t="e">
        <f>IF(AND('Mapa final'!#REF!="Alta",'Mapa final'!#REF!="Catastrófico"),CONCATENATE("R6C",'Mapa final'!#REF!),"")</f>
        <v>#REF!</v>
      </c>
      <c r="AJ21" s="42" t="e">
        <f>IF(AND('Mapa final'!#REF!="Alta",'Mapa final'!#REF!="Catastrófico"),CONCATENATE("R6C",'Mapa final'!#REF!),"")</f>
        <v>#REF!</v>
      </c>
      <c r="AK21" s="42" t="e">
        <f>IF(AND('Mapa final'!#REF!="Alta",'Mapa final'!#REF!="Catastrófico"),CONCATENATE("R6C",'Mapa final'!#REF!),"")</f>
        <v>#REF!</v>
      </c>
      <c r="AL21" s="42" t="e">
        <f>IF(AND('Mapa final'!#REF!="Alta",'Mapa final'!#REF!="Catastrófico"),CONCATENATE("R6C",'Mapa final'!#REF!),"")</f>
        <v>#REF!</v>
      </c>
      <c r="AM21" s="43" t="e">
        <f>IF(AND('Mapa final'!#REF!="Alta",'Mapa final'!#REF!="Catastrófico"),CONCATENATE("R6C",'Mapa final'!#REF!),"")</f>
        <v>#REF!</v>
      </c>
      <c r="AN21" s="70"/>
      <c r="AO21" s="279"/>
      <c r="AP21" s="280"/>
      <c r="AQ21" s="280"/>
      <c r="AR21" s="280"/>
      <c r="AS21" s="280"/>
      <c r="AT21" s="281"/>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25">
      <c r="A22" s="70"/>
      <c r="B22" s="228"/>
      <c r="C22" s="228"/>
      <c r="D22" s="229"/>
      <c r="E22" s="269"/>
      <c r="F22" s="270"/>
      <c r="G22" s="270"/>
      <c r="H22" s="270"/>
      <c r="I22" s="286"/>
      <c r="J22" s="54" t="e">
        <f>IF(AND('Mapa final'!#REF!="Alta",'Mapa final'!#REF!="Leve"),CONCATENATE("R7C",'Mapa final'!#REF!),"")</f>
        <v>#REF!</v>
      </c>
      <c r="K22" s="55" t="e">
        <f>IF(AND('Mapa final'!#REF!="Alta",'Mapa final'!#REF!="Leve"),CONCATENATE("R7C",'Mapa final'!#REF!),"")</f>
        <v>#REF!</v>
      </c>
      <c r="L22" s="55" t="e">
        <f>IF(AND('Mapa final'!#REF!="Alta",'Mapa final'!#REF!="Leve"),CONCATENATE("R7C",'Mapa final'!#REF!),"")</f>
        <v>#REF!</v>
      </c>
      <c r="M22" s="55" t="e">
        <f>IF(AND('Mapa final'!#REF!="Alta",'Mapa final'!#REF!="Leve"),CONCATENATE("R7C",'Mapa final'!#REF!),"")</f>
        <v>#REF!</v>
      </c>
      <c r="N22" s="55" t="e">
        <f>IF(AND('Mapa final'!#REF!="Alta",'Mapa final'!#REF!="Leve"),CONCATENATE("R7C",'Mapa final'!#REF!),"")</f>
        <v>#REF!</v>
      </c>
      <c r="O22" s="56" t="e">
        <f>IF(AND('Mapa final'!#REF!="Alta",'Mapa final'!#REF!="Leve"),CONCATENATE("R7C",'Mapa final'!#REF!),"")</f>
        <v>#REF!</v>
      </c>
      <c r="P22" s="54" t="e">
        <f>IF(AND('Mapa final'!#REF!="Alta",'Mapa final'!#REF!="Menor"),CONCATENATE("R7C",'Mapa final'!#REF!),"")</f>
        <v>#REF!</v>
      </c>
      <c r="Q22" s="55" t="e">
        <f>IF(AND('Mapa final'!#REF!="Alta",'Mapa final'!#REF!="Menor"),CONCATENATE("R7C",'Mapa final'!#REF!),"")</f>
        <v>#REF!</v>
      </c>
      <c r="R22" s="55" t="e">
        <f>IF(AND('Mapa final'!#REF!="Alta",'Mapa final'!#REF!="Menor"),CONCATENATE("R7C",'Mapa final'!#REF!),"")</f>
        <v>#REF!</v>
      </c>
      <c r="S22" s="55" t="e">
        <f>IF(AND('Mapa final'!#REF!="Alta",'Mapa final'!#REF!="Menor"),CONCATENATE("R7C",'Mapa final'!#REF!),"")</f>
        <v>#REF!</v>
      </c>
      <c r="T22" s="55" t="e">
        <f>IF(AND('Mapa final'!#REF!="Alta",'Mapa final'!#REF!="Menor"),CONCATENATE("R7C",'Mapa final'!#REF!),"")</f>
        <v>#REF!</v>
      </c>
      <c r="U22" s="56" t="e">
        <f>IF(AND('Mapa final'!#REF!="Alta",'Mapa final'!#REF!="Menor"),CONCATENATE("R7C",'Mapa final'!#REF!),"")</f>
        <v>#REF!</v>
      </c>
      <c r="V22" s="38" t="e">
        <f>IF(AND('Mapa final'!#REF!="Alta",'Mapa final'!#REF!="Moderado"),CONCATENATE("R7C",'Mapa final'!#REF!),"")</f>
        <v>#REF!</v>
      </c>
      <c r="W22" s="39" t="e">
        <f>IF(AND('Mapa final'!#REF!="Alta",'Mapa final'!#REF!="Moderado"),CONCATENATE("R7C",'Mapa final'!#REF!),"")</f>
        <v>#REF!</v>
      </c>
      <c r="X22" s="44" t="e">
        <f>IF(AND('Mapa final'!#REF!="Alta",'Mapa final'!#REF!="Moderado"),CONCATENATE("R7C",'Mapa final'!#REF!),"")</f>
        <v>#REF!</v>
      </c>
      <c r="Y22" s="44" t="e">
        <f>IF(AND('Mapa final'!#REF!="Alta",'Mapa final'!#REF!="Moderado"),CONCATENATE("R7C",'Mapa final'!#REF!),"")</f>
        <v>#REF!</v>
      </c>
      <c r="Z22" s="44" t="e">
        <f>IF(AND('Mapa final'!#REF!="Alta",'Mapa final'!#REF!="Moderado"),CONCATENATE("R7C",'Mapa final'!#REF!),"")</f>
        <v>#REF!</v>
      </c>
      <c r="AA22" s="40" t="e">
        <f>IF(AND('Mapa final'!#REF!="Alta",'Mapa final'!#REF!="Moderado"),CONCATENATE("R7C",'Mapa final'!#REF!),"")</f>
        <v>#REF!</v>
      </c>
      <c r="AB22" s="38" t="e">
        <f>IF(AND('Mapa final'!#REF!="Alta",'Mapa final'!#REF!="Mayor"),CONCATENATE("R7C",'Mapa final'!#REF!),"")</f>
        <v>#REF!</v>
      </c>
      <c r="AC22" s="39" t="e">
        <f>IF(AND('Mapa final'!#REF!="Alta",'Mapa final'!#REF!="Mayor"),CONCATENATE("R7C",'Mapa final'!#REF!),"")</f>
        <v>#REF!</v>
      </c>
      <c r="AD22" s="44" t="e">
        <f>IF(AND('Mapa final'!#REF!="Alta",'Mapa final'!#REF!="Mayor"),CONCATENATE("R7C",'Mapa final'!#REF!),"")</f>
        <v>#REF!</v>
      </c>
      <c r="AE22" s="44" t="e">
        <f>IF(AND('Mapa final'!#REF!="Alta",'Mapa final'!#REF!="Mayor"),CONCATENATE("R7C",'Mapa final'!#REF!),"")</f>
        <v>#REF!</v>
      </c>
      <c r="AF22" s="44" t="e">
        <f>IF(AND('Mapa final'!#REF!="Alta",'Mapa final'!#REF!="Mayor"),CONCATENATE("R7C",'Mapa final'!#REF!),"")</f>
        <v>#REF!</v>
      </c>
      <c r="AG22" s="40" t="e">
        <f>IF(AND('Mapa final'!#REF!="Alta",'Mapa final'!#REF!="Mayor"),CONCATENATE("R7C",'Mapa final'!#REF!),"")</f>
        <v>#REF!</v>
      </c>
      <c r="AH22" s="41" t="e">
        <f>IF(AND('Mapa final'!#REF!="Alta",'Mapa final'!#REF!="Catastrófico"),CONCATENATE("R7C",'Mapa final'!#REF!),"")</f>
        <v>#REF!</v>
      </c>
      <c r="AI22" s="42" t="e">
        <f>IF(AND('Mapa final'!#REF!="Alta",'Mapa final'!#REF!="Catastrófico"),CONCATENATE("R7C",'Mapa final'!#REF!),"")</f>
        <v>#REF!</v>
      </c>
      <c r="AJ22" s="42" t="e">
        <f>IF(AND('Mapa final'!#REF!="Alta",'Mapa final'!#REF!="Catastrófico"),CONCATENATE("R7C",'Mapa final'!#REF!),"")</f>
        <v>#REF!</v>
      </c>
      <c r="AK22" s="42" t="e">
        <f>IF(AND('Mapa final'!#REF!="Alta",'Mapa final'!#REF!="Catastrófico"),CONCATENATE("R7C",'Mapa final'!#REF!),"")</f>
        <v>#REF!</v>
      </c>
      <c r="AL22" s="42" t="e">
        <f>IF(AND('Mapa final'!#REF!="Alta",'Mapa final'!#REF!="Catastrófico"),CONCATENATE("R7C",'Mapa final'!#REF!),"")</f>
        <v>#REF!</v>
      </c>
      <c r="AM22" s="43" t="e">
        <f>IF(AND('Mapa final'!#REF!="Alta",'Mapa final'!#REF!="Catastrófico"),CONCATENATE("R7C",'Mapa final'!#REF!),"")</f>
        <v>#REF!</v>
      </c>
      <c r="AN22" s="70"/>
      <c r="AO22" s="279"/>
      <c r="AP22" s="280"/>
      <c r="AQ22" s="280"/>
      <c r="AR22" s="280"/>
      <c r="AS22" s="280"/>
      <c r="AT22" s="281"/>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25">
      <c r="A23" s="70"/>
      <c r="B23" s="228"/>
      <c r="C23" s="228"/>
      <c r="D23" s="229"/>
      <c r="E23" s="269"/>
      <c r="F23" s="270"/>
      <c r="G23" s="270"/>
      <c r="H23" s="270"/>
      <c r="I23" s="286"/>
      <c r="J23" s="54" t="e">
        <f>IF(AND('Mapa final'!#REF!="Alta",'Mapa final'!#REF!="Leve"),CONCATENATE("R8C",'Mapa final'!#REF!),"")</f>
        <v>#REF!</v>
      </c>
      <c r="K23" s="55" t="e">
        <f>IF(AND('Mapa final'!#REF!="Alta",'Mapa final'!#REF!="Leve"),CONCATENATE("R8C",'Mapa final'!#REF!),"")</f>
        <v>#REF!</v>
      </c>
      <c r="L23" s="55" t="e">
        <f>IF(AND('Mapa final'!#REF!="Alta",'Mapa final'!#REF!="Leve"),CONCATENATE("R8C",'Mapa final'!#REF!),"")</f>
        <v>#REF!</v>
      </c>
      <c r="M23" s="55" t="e">
        <f>IF(AND('Mapa final'!#REF!="Alta",'Mapa final'!#REF!="Leve"),CONCATENATE("R8C",'Mapa final'!#REF!),"")</f>
        <v>#REF!</v>
      </c>
      <c r="N23" s="55" t="e">
        <f>IF(AND('Mapa final'!#REF!="Alta",'Mapa final'!#REF!="Leve"),CONCATENATE("R8C",'Mapa final'!#REF!),"")</f>
        <v>#REF!</v>
      </c>
      <c r="O23" s="56" t="e">
        <f>IF(AND('Mapa final'!#REF!="Alta",'Mapa final'!#REF!="Leve"),CONCATENATE("R8C",'Mapa final'!#REF!),"")</f>
        <v>#REF!</v>
      </c>
      <c r="P23" s="54" t="e">
        <f>IF(AND('Mapa final'!#REF!="Alta",'Mapa final'!#REF!="Menor"),CONCATENATE("R8C",'Mapa final'!#REF!),"")</f>
        <v>#REF!</v>
      </c>
      <c r="Q23" s="55" t="e">
        <f>IF(AND('Mapa final'!#REF!="Alta",'Mapa final'!#REF!="Menor"),CONCATENATE("R8C",'Mapa final'!#REF!),"")</f>
        <v>#REF!</v>
      </c>
      <c r="R23" s="55" t="e">
        <f>IF(AND('Mapa final'!#REF!="Alta",'Mapa final'!#REF!="Menor"),CONCATENATE("R8C",'Mapa final'!#REF!),"")</f>
        <v>#REF!</v>
      </c>
      <c r="S23" s="55" t="e">
        <f>IF(AND('Mapa final'!#REF!="Alta",'Mapa final'!#REF!="Menor"),CONCATENATE("R8C",'Mapa final'!#REF!),"")</f>
        <v>#REF!</v>
      </c>
      <c r="T23" s="55" t="e">
        <f>IF(AND('Mapa final'!#REF!="Alta",'Mapa final'!#REF!="Menor"),CONCATENATE("R8C",'Mapa final'!#REF!),"")</f>
        <v>#REF!</v>
      </c>
      <c r="U23" s="56" t="e">
        <f>IF(AND('Mapa final'!#REF!="Alta",'Mapa final'!#REF!="Menor"),CONCATENATE("R8C",'Mapa final'!#REF!),"")</f>
        <v>#REF!</v>
      </c>
      <c r="V23" s="38" t="e">
        <f>IF(AND('Mapa final'!#REF!="Alta",'Mapa final'!#REF!="Moderado"),CONCATENATE("R8C",'Mapa final'!#REF!),"")</f>
        <v>#REF!</v>
      </c>
      <c r="W23" s="39" t="e">
        <f>IF(AND('Mapa final'!#REF!="Alta",'Mapa final'!#REF!="Moderado"),CONCATENATE("R8C",'Mapa final'!#REF!),"")</f>
        <v>#REF!</v>
      </c>
      <c r="X23" s="44" t="e">
        <f>IF(AND('Mapa final'!#REF!="Alta",'Mapa final'!#REF!="Moderado"),CONCATENATE("R8C",'Mapa final'!#REF!),"")</f>
        <v>#REF!</v>
      </c>
      <c r="Y23" s="44" t="e">
        <f>IF(AND('Mapa final'!#REF!="Alta",'Mapa final'!#REF!="Moderado"),CONCATENATE("R8C",'Mapa final'!#REF!),"")</f>
        <v>#REF!</v>
      </c>
      <c r="Z23" s="44" t="e">
        <f>IF(AND('Mapa final'!#REF!="Alta",'Mapa final'!#REF!="Moderado"),CONCATENATE("R8C",'Mapa final'!#REF!),"")</f>
        <v>#REF!</v>
      </c>
      <c r="AA23" s="40" t="e">
        <f>IF(AND('Mapa final'!#REF!="Alta",'Mapa final'!#REF!="Moderado"),CONCATENATE("R8C",'Mapa final'!#REF!),"")</f>
        <v>#REF!</v>
      </c>
      <c r="AB23" s="38" t="e">
        <f>IF(AND('Mapa final'!#REF!="Alta",'Mapa final'!#REF!="Mayor"),CONCATENATE("R8C",'Mapa final'!#REF!),"")</f>
        <v>#REF!</v>
      </c>
      <c r="AC23" s="39" t="e">
        <f>IF(AND('Mapa final'!#REF!="Alta",'Mapa final'!#REF!="Mayor"),CONCATENATE("R8C",'Mapa final'!#REF!),"")</f>
        <v>#REF!</v>
      </c>
      <c r="AD23" s="44" t="e">
        <f>IF(AND('Mapa final'!#REF!="Alta",'Mapa final'!#REF!="Mayor"),CONCATENATE("R8C",'Mapa final'!#REF!),"")</f>
        <v>#REF!</v>
      </c>
      <c r="AE23" s="44" t="e">
        <f>IF(AND('Mapa final'!#REF!="Alta",'Mapa final'!#REF!="Mayor"),CONCATENATE("R8C",'Mapa final'!#REF!),"")</f>
        <v>#REF!</v>
      </c>
      <c r="AF23" s="44" t="e">
        <f>IF(AND('Mapa final'!#REF!="Alta",'Mapa final'!#REF!="Mayor"),CONCATENATE("R8C",'Mapa final'!#REF!),"")</f>
        <v>#REF!</v>
      </c>
      <c r="AG23" s="40" t="e">
        <f>IF(AND('Mapa final'!#REF!="Alta",'Mapa final'!#REF!="Mayor"),CONCATENATE("R8C",'Mapa final'!#REF!),"")</f>
        <v>#REF!</v>
      </c>
      <c r="AH23" s="41" t="e">
        <f>IF(AND('Mapa final'!#REF!="Alta",'Mapa final'!#REF!="Catastrófico"),CONCATENATE("R8C",'Mapa final'!#REF!),"")</f>
        <v>#REF!</v>
      </c>
      <c r="AI23" s="42" t="e">
        <f>IF(AND('Mapa final'!#REF!="Alta",'Mapa final'!#REF!="Catastrófico"),CONCATENATE("R8C",'Mapa final'!#REF!),"")</f>
        <v>#REF!</v>
      </c>
      <c r="AJ23" s="42" t="e">
        <f>IF(AND('Mapa final'!#REF!="Alta",'Mapa final'!#REF!="Catastrófico"),CONCATENATE("R8C",'Mapa final'!#REF!),"")</f>
        <v>#REF!</v>
      </c>
      <c r="AK23" s="42" t="e">
        <f>IF(AND('Mapa final'!#REF!="Alta",'Mapa final'!#REF!="Catastrófico"),CONCATENATE("R8C",'Mapa final'!#REF!),"")</f>
        <v>#REF!</v>
      </c>
      <c r="AL23" s="42" t="e">
        <f>IF(AND('Mapa final'!#REF!="Alta",'Mapa final'!#REF!="Catastrófico"),CONCATENATE("R8C",'Mapa final'!#REF!),"")</f>
        <v>#REF!</v>
      </c>
      <c r="AM23" s="43" t="e">
        <f>IF(AND('Mapa final'!#REF!="Alta",'Mapa final'!#REF!="Catastrófico"),CONCATENATE("R8C",'Mapa final'!#REF!),"")</f>
        <v>#REF!</v>
      </c>
      <c r="AN23" s="70"/>
      <c r="AO23" s="279"/>
      <c r="AP23" s="280"/>
      <c r="AQ23" s="280"/>
      <c r="AR23" s="280"/>
      <c r="AS23" s="280"/>
      <c r="AT23" s="281"/>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25">
      <c r="A24" s="70"/>
      <c r="B24" s="228"/>
      <c r="C24" s="228"/>
      <c r="D24" s="229"/>
      <c r="E24" s="269"/>
      <c r="F24" s="270"/>
      <c r="G24" s="270"/>
      <c r="H24" s="270"/>
      <c r="I24" s="286"/>
      <c r="J24" s="54" t="e">
        <f>IF(AND('Mapa final'!#REF!="Alta",'Mapa final'!#REF!="Leve"),CONCATENATE("R9C",'Mapa final'!#REF!),"")</f>
        <v>#REF!</v>
      </c>
      <c r="K24" s="55" t="e">
        <f>IF(AND('Mapa final'!#REF!="Alta",'Mapa final'!#REF!="Leve"),CONCATENATE("R9C",'Mapa final'!#REF!),"")</f>
        <v>#REF!</v>
      </c>
      <c r="L24" s="55" t="e">
        <f>IF(AND('Mapa final'!#REF!="Alta",'Mapa final'!#REF!="Leve"),CONCATENATE("R9C",'Mapa final'!#REF!),"")</f>
        <v>#REF!</v>
      </c>
      <c r="M24" s="55" t="e">
        <f>IF(AND('Mapa final'!#REF!="Alta",'Mapa final'!#REF!="Leve"),CONCATENATE("R9C",'Mapa final'!#REF!),"")</f>
        <v>#REF!</v>
      </c>
      <c r="N24" s="55" t="e">
        <f>IF(AND('Mapa final'!#REF!="Alta",'Mapa final'!#REF!="Leve"),CONCATENATE("R9C",'Mapa final'!#REF!),"")</f>
        <v>#REF!</v>
      </c>
      <c r="O24" s="56" t="e">
        <f>IF(AND('Mapa final'!#REF!="Alta",'Mapa final'!#REF!="Leve"),CONCATENATE("R9C",'Mapa final'!#REF!),"")</f>
        <v>#REF!</v>
      </c>
      <c r="P24" s="54" t="e">
        <f>IF(AND('Mapa final'!#REF!="Alta",'Mapa final'!#REF!="Menor"),CONCATENATE("R9C",'Mapa final'!#REF!),"")</f>
        <v>#REF!</v>
      </c>
      <c r="Q24" s="55" t="e">
        <f>IF(AND('Mapa final'!#REF!="Alta",'Mapa final'!#REF!="Menor"),CONCATENATE("R9C",'Mapa final'!#REF!),"")</f>
        <v>#REF!</v>
      </c>
      <c r="R24" s="55" t="e">
        <f>IF(AND('Mapa final'!#REF!="Alta",'Mapa final'!#REF!="Menor"),CONCATENATE("R9C",'Mapa final'!#REF!),"")</f>
        <v>#REF!</v>
      </c>
      <c r="S24" s="55" t="e">
        <f>IF(AND('Mapa final'!#REF!="Alta",'Mapa final'!#REF!="Menor"),CONCATENATE("R9C",'Mapa final'!#REF!),"")</f>
        <v>#REF!</v>
      </c>
      <c r="T24" s="55" t="e">
        <f>IF(AND('Mapa final'!#REF!="Alta",'Mapa final'!#REF!="Menor"),CONCATENATE("R9C",'Mapa final'!#REF!),"")</f>
        <v>#REF!</v>
      </c>
      <c r="U24" s="56" t="e">
        <f>IF(AND('Mapa final'!#REF!="Alta",'Mapa final'!#REF!="Menor"),CONCATENATE("R9C",'Mapa final'!#REF!),"")</f>
        <v>#REF!</v>
      </c>
      <c r="V24" s="38" t="e">
        <f>IF(AND('Mapa final'!#REF!="Alta",'Mapa final'!#REF!="Moderado"),CONCATENATE("R9C",'Mapa final'!#REF!),"")</f>
        <v>#REF!</v>
      </c>
      <c r="W24" s="39" t="e">
        <f>IF(AND('Mapa final'!#REF!="Alta",'Mapa final'!#REF!="Moderado"),CONCATENATE("R9C",'Mapa final'!#REF!),"")</f>
        <v>#REF!</v>
      </c>
      <c r="X24" s="44" t="e">
        <f>IF(AND('Mapa final'!#REF!="Alta",'Mapa final'!#REF!="Moderado"),CONCATENATE("R9C",'Mapa final'!#REF!),"")</f>
        <v>#REF!</v>
      </c>
      <c r="Y24" s="44" t="e">
        <f>IF(AND('Mapa final'!#REF!="Alta",'Mapa final'!#REF!="Moderado"),CONCATENATE("R9C",'Mapa final'!#REF!),"")</f>
        <v>#REF!</v>
      </c>
      <c r="Z24" s="44" t="e">
        <f>IF(AND('Mapa final'!#REF!="Alta",'Mapa final'!#REF!="Moderado"),CONCATENATE("R9C",'Mapa final'!#REF!),"")</f>
        <v>#REF!</v>
      </c>
      <c r="AA24" s="40" t="e">
        <f>IF(AND('Mapa final'!#REF!="Alta",'Mapa final'!#REF!="Moderado"),CONCATENATE("R9C",'Mapa final'!#REF!),"")</f>
        <v>#REF!</v>
      </c>
      <c r="AB24" s="38" t="e">
        <f>IF(AND('Mapa final'!#REF!="Alta",'Mapa final'!#REF!="Mayor"),CONCATENATE("R9C",'Mapa final'!#REF!),"")</f>
        <v>#REF!</v>
      </c>
      <c r="AC24" s="39" t="e">
        <f>IF(AND('Mapa final'!#REF!="Alta",'Mapa final'!#REF!="Mayor"),CONCATENATE("R9C",'Mapa final'!#REF!),"")</f>
        <v>#REF!</v>
      </c>
      <c r="AD24" s="44" t="e">
        <f>IF(AND('Mapa final'!#REF!="Alta",'Mapa final'!#REF!="Mayor"),CONCATENATE("R9C",'Mapa final'!#REF!),"")</f>
        <v>#REF!</v>
      </c>
      <c r="AE24" s="44" t="e">
        <f>IF(AND('Mapa final'!#REF!="Alta",'Mapa final'!#REF!="Mayor"),CONCATENATE("R9C",'Mapa final'!#REF!),"")</f>
        <v>#REF!</v>
      </c>
      <c r="AF24" s="44" t="e">
        <f>IF(AND('Mapa final'!#REF!="Alta",'Mapa final'!#REF!="Mayor"),CONCATENATE("R9C",'Mapa final'!#REF!),"")</f>
        <v>#REF!</v>
      </c>
      <c r="AG24" s="40" t="e">
        <f>IF(AND('Mapa final'!#REF!="Alta",'Mapa final'!#REF!="Mayor"),CONCATENATE("R9C",'Mapa final'!#REF!),"")</f>
        <v>#REF!</v>
      </c>
      <c r="AH24" s="41" t="e">
        <f>IF(AND('Mapa final'!#REF!="Alta",'Mapa final'!#REF!="Catastrófico"),CONCATENATE("R9C",'Mapa final'!#REF!),"")</f>
        <v>#REF!</v>
      </c>
      <c r="AI24" s="42" t="e">
        <f>IF(AND('Mapa final'!#REF!="Alta",'Mapa final'!#REF!="Catastrófico"),CONCATENATE("R9C",'Mapa final'!#REF!),"")</f>
        <v>#REF!</v>
      </c>
      <c r="AJ24" s="42" t="e">
        <f>IF(AND('Mapa final'!#REF!="Alta",'Mapa final'!#REF!="Catastrófico"),CONCATENATE("R9C",'Mapa final'!#REF!),"")</f>
        <v>#REF!</v>
      </c>
      <c r="AK24" s="42" t="e">
        <f>IF(AND('Mapa final'!#REF!="Alta",'Mapa final'!#REF!="Catastrófico"),CONCATENATE("R9C",'Mapa final'!#REF!),"")</f>
        <v>#REF!</v>
      </c>
      <c r="AL24" s="42" t="e">
        <f>IF(AND('Mapa final'!#REF!="Alta",'Mapa final'!#REF!="Catastrófico"),CONCATENATE("R9C",'Mapa final'!#REF!),"")</f>
        <v>#REF!</v>
      </c>
      <c r="AM24" s="43" t="e">
        <f>IF(AND('Mapa final'!#REF!="Alta",'Mapa final'!#REF!="Catastrófico"),CONCATENATE("R9C",'Mapa final'!#REF!),"")</f>
        <v>#REF!</v>
      </c>
      <c r="AN24" s="70"/>
      <c r="AO24" s="279"/>
      <c r="AP24" s="280"/>
      <c r="AQ24" s="280"/>
      <c r="AR24" s="280"/>
      <c r="AS24" s="280"/>
      <c r="AT24" s="281"/>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3">
      <c r="A25" s="70"/>
      <c r="B25" s="228"/>
      <c r="C25" s="228"/>
      <c r="D25" s="229"/>
      <c r="E25" s="272"/>
      <c r="F25" s="273"/>
      <c r="G25" s="273"/>
      <c r="H25" s="273"/>
      <c r="I25" s="273"/>
      <c r="J25" s="57" t="e">
        <f>IF(AND('Mapa final'!#REF!="Alta",'Mapa final'!#REF!="Leve"),CONCATENATE("R10C",'Mapa final'!#REF!),"")</f>
        <v>#REF!</v>
      </c>
      <c r="K25" s="58" t="e">
        <f>IF(AND('Mapa final'!#REF!="Alta",'Mapa final'!#REF!="Leve"),CONCATENATE("R10C",'Mapa final'!#REF!),"")</f>
        <v>#REF!</v>
      </c>
      <c r="L25" s="58" t="e">
        <f>IF(AND('Mapa final'!#REF!="Alta",'Mapa final'!#REF!="Leve"),CONCATENATE("R10C",'Mapa final'!#REF!),"")</f>
        <v>#REF!</v>
      </c>
      <c r="M25" s="58" t="e">
        <f>IF(AND('Mapa final'!#REF!="Alta",'Mapa final'!#REF!="Leve"),CONCATENATE("R10C",'Mapa final'!#REF!),"")</f>
        <v>#REF!</v>
      </c>
      <c r="N25" s="58" t="e">
        <f>IF(AND('Mapa final'!#REF!="Alta",'Mapa final'!#REF!="Leve"),CONCATENATE("R10C",'Mapa final'!#REF!),"")</f>
        <v>#REF!</v>
      </c>
      <c r="O25" s="59" t="e">
        <f>IF(AND('Mapa final'!#REF!="Alta",'Mapa final'!#REF!="Leve"),CONCATENATE("R10C",'Mapa final'!#REF!),"")</f>
        <v>#REF!</v>
      </c>
      <c r="P25" s="57" t="e">
        <f>IF(AND('Mapa final'!#REF!="Alta",'Mapa final'!#REF!="Menor"),CONCATENATE("R10C",'Mapa final'!#REF!),"")</f>
        <v>#REF!</v>
      </c>
      <c r="Q25" s="58" t="e">
        <f>IF(AND('Mapa final'!#REF!="Alta",'Mapa final'!#REF!="Menor"),CONCATENATE("R10C",'Mapa final'!#REF!),"")</f>
        <v>#REF!</v>
      </c>
      <c r="R25" s="58" t="e">
        <f>IF(AND('Mapa final'!#REF!="Alta",'Mapa final'!#REF!="Menor"),CONCATENATE("R10C",'Mapa final'!#REF!),"")</f>
        <v>#REF!</v>
      </c>
      <c r="S25" s="58" t="e">
        <f>IF(AND('Mapa final'!#REF!="Alta",'Mapa final'!#REF!="Menor"),CONCATENATE("R10C",'Mapa final'!#REF!),"")</f>
        <v>#REF!</v>
      </c>
      <c r="T25" s="58" t="e">
        <f>IF(AND('Mapa final'!#REF!="Alta",'Mapa final'!#REF!="Menor"),CONCATENATE("R10C",'Mapa final'!#REF!),"")</f>
        <v>#REF!</v>
      </c>
      <c r="U25" s="59" t="e">
        <f>IF(AND('Mapa final'!#REF!="Alta",'Mapa final'!#REF!="Menor"),CONCATENATE("R10C",'Mapa final'!#REF!),"")</f>
        <v>#REF!</v>
      </c>
      <c r="V25" s="45" t="e">
        <f>IF(AND('Mapa final'!#REF!="Alta",'Mapa final'!#REF!="Moderado"),CONCATENATE("R10C",'Mapa final'!#REF!),"")</f>
        <v>#REF!</v>
      </c>
      <c r="W25" s="46" t="e">
        <f>IF(AND('Mapa final'!#REF!="Alta",'Mapa final'!#REF!="Moderado"),CONCATENATE("R10C",'Mapa final'!#REF!),"")</f>
        <v>#REF!</v>
      </c>
      <c r="X25" s="46" t="e">
        <f>IF(AND('Mapa final'!#REF!="Alta",'Mapa final'!#REF!="Moderado"),CONCATENATE("R10C",'Mapa final'!#REF!),"")</f>
        <v>#REF!</v>
      </c>
      <c r="Y25" s="46" t="e">
        <f>IF(AND('Mapa final'!#REF!="Alta",'Mapa final'!#REF!="Moderado"),CONCATENATE("R10C",'Mapa final'!#REF!),"")</f>
        <v>#REF!</v>
      </c>
      <c r="Z25" s="46" t="e">
        <f>IF(AND('Mapa final'!#REF!="Alta",'Mapa final'!#REF!="Moderado"),CONCATENATE("R10C",'Mapa final'!#REF!),"")</f>
        <v>#REF!</v>
      </c>
      <c r="AA25" s="47" t="e">
        <f>IF(AND('Mapa final'!#REF!="Alta",'Mapa final'!#REF!="Moderado"),CONCATENATE("R10C",'Mapa final'!#REF!),"")</f>
        <v>#REF!</v>
      </c>
      <c r="AB25" s="45" t="e">
        <f>IF(AND('Mapa final'!#REF!="Alta",'Mapa final'!#REF!="Mayor"),CONCATENATE("R10C",'Mapa final'!#REF!),"")</f>
        <v>#REF!</v>
      </c>
      <c r="AC25" s="46" t="e">
        <f>IF(AND('Mapa final'!#REF!="Alta",'Mapa final'!#REF!="Mayor"),CONCATENATE("R10C",'Mapa final'!#REF!),"")</f>
        <v>#REF!</v>
      </c>
      <c r="AD25" s="46" t="e">
        <f>IF(AND('Mapa final'!#REF!="Alta",'Mapa final'!#REF!="Mayor"),CONCATENATE("R10C",'Mapa final'!#REF!),"")</f>
        <v>#REF!</v>
      </c>
      <c r="AE25" s="46" t="e">
        <f>IF(AND('Mapa final'!#REF!="Alta",'Mapa final'!#REF!="Mayor"),CONCATENATE("R10C",'Mapa final'!#REF!),"")</f>
        <v>#REF!</v>
      </c>
      <c r="AF25" s="46" t="e">
        <f>IF(AND('Mapa final'!#REF!="Alta",'Mapa final'!#REF!="Mayor"),CONCATENATE("R10C",'Mapa final'!#REF!),"")</f>
        <v>#REF!</v>
      </c>
      <c r="AG25" s="47" t="e">
        <f>IF(AND('Mapa final'!#REF!="Alta",'Mapa final'!#REF!="Mayor"),CONCATENATE("R10C",'Mapa final'!#REF!),"")</f>
        <v>#REF!</v>
      </c>
      <c r="AH25" s="48" t="e">
        <f>IF(AND('Mapa final'!#REF!="Alta",'Mapa final'!#REF!="Catastrófico"),CONCATENATE("R10C",'Mapa final'!#REF!),"")</f>
        <v>#REF!</v>
      </c>
      <c r="AI25" s="49" t="e">
        <f>IF(AND('Mapa final'!#REF!="Alta",'Mapa final'!#REF!="Catastrófico"),CONCATENATE("R10C",'Mapa final'!#REF!),"")</f>
        <v>#REF!</v>
      </c>
      <c r="AJ25" s="49" t="e">
        <f>IF(AND('Mapa final'!#REF!="Alta",'Mapa final'!#REF!="Catastrófico"),CONCATENATE("R10C",'Mapa final'!#REF!),"")</f>
        <v>#REF!</v>
      </c>
      <c r="AK25" s="49" t="e">
        <f>IF(AND('Mapa final'!#REF!="Alta",'Mapa final'!#REF!="Catastrófico"),CONCATENATE("R10C",'Mapa final'!#REF!),"")</f>
        <v>#REF!</v>
      </c>
      <c r="AL25" s="49" t="e">
        <f>IF(AND('Mapa final'!#REF!="Alta",'Mapa final'!#REF!="Catastrófico"),CONCATENATE("R10C",'Mapa final'!#REF!),"")</f>
        <v>#REF!</v>
      </c>
      <c r="AM25" s="50" t="e">
        <f>IF(AND('Mapa final'!#REF!="Alta",'Mapa final'!#REF!="Catastrófico"),CONCATENATE("R10C",'Mapa final'!#REF!),"")</f>
        <v>#REF!</v>
      </c>
      <c r="AN25" s="70"/>
      <c r="AO25" s="282"/>
      <c r="AP25" s="283"/>
      <c r="AQ25" s="283"/>
      <c r="AR25" s="283"/>
      <c r="AS25" s="283"/>
      <c r="AT25" s="284"/>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25">
      <c r="A26" s="70"/>
      <c r="B26" s="228"/>
      <c r="C26" s="228"/>
      <c r="D26" s="229"/>
      <c r="E26" s="266" t="s">
        <v>117</v>
      </c>
      <c r="F26" s="267"/>
      <c r="G26" s="267"/>
      <c r="H26" s="267"/>
      <c r="I26" s="268"/>
      <c r="J26" s="51" t="e">
        <f>IF(AND('Mapa final'!#REF!="Media",'Mapa final'!#REF!="Leve"),CONCATENATE("R1C",'Mapa final'!#REF!),"")</f>
        <v>#REF!</v>
      </c>
      <c r="K26" s="52" t="e">
        <f>IF(AND('Mapa final'!#REF!="Media",'Mapa final'!#REF!="Leve"),CONCATENATE("R1C",'Mapa final'!#REF!),"")</f>
        <v>#REF!</v>
      </c>
      <c r="L26" s="52" t="e">
        <f>IF(AND('Mapa final'!#REF!="Media",'Mapa final'!#REF!="Leve"),CONCATENATE("R1C",'Mapa final'!#REF!),"")</f>
        <v>#REF!</v>
      </c>
      <c r="M26" s="52" t="e">
        <f>IF(AND('Mapa final'!#REF!="Media",'Mapa final'!#REF!="Leve"),CONCATENATE("R1C",'Mapa final'!#REF!),"")</f>
        <v>#REF!</v>
      </c>
      <c r="N26" s="52" t="e">
        <f>IF(AND('Mapa final'!#REF!="Media",'Mapa final'!#REF!="Leve"),CONCATENATE("R1C",'Mapa final'!#REF!),"")</f>
        <v>#REF!</v>
      </c>
      <c r="O26" s="53" t="e">
        <f>IF(AND('Mapa final'!#REF!="Media",'Mapa final'!#REF!="Leve"),CONCATENATE("R1C",'Mapa final'!#REF!),"")</f>
        <v>#REF!</v>
      </c>
      <c r="P26" s="51" t="e">
        <f>IF(AND('Mapa final'!#REF!="Media",'Mapa final'!#REF!="Menor"),CONCATENATE("R1C",'Mapa final'!#REF!),"")</f>
        <v>#REF!</v>
      </c>
      <c r="Q26" s="52" t="e">
        <f>IF(AND('Mapa final'!#REF!="Media",'Mapa final'!#REF!="Menor"),CONCATENATE("R1C",'Mapa final'!#REF!),"")</f>
        <v>#REF!</v>
      </c>
      <c r="R26" s="52" t="e">
        <f>IF(AND('Mapa final'!#REF!="Media",'Mapa final'!#REF!="Menor"),CONCATENATE("R1C",'Mapa final'!#REF!),"")</f>
        <v>#REF!</v>
      </c>
      <c r="S26" s="52" t="e">
        <f>IF(AND('Mapa final'!#REF!="Media",'Mapa final'!#REF!="Menor"),CONCATENATE("R1C",'Mapa final'!#REF!),"")</f>
        <v>#REF!</v>
      </c>
      <c r="T26" s="52" t="e">
        <f>IF(AND('Mapa final'!#REF!="Media",'Mapa final'!#REF!="Menor"),CONCATENATE("R1C",'Mapa final'!#REF!),"")</f>
        <v>#REF!</v>
      </c>
      <c r="U26" s="53" t="e">
        <f>IF(AND('Mapa final'!#REF!="Media",'Mapa final'!#REF!="Menor"),CONCATENATE("R1C",'Mapa final'!#REF!),"")</f>
        <v>#REF!</v>
      </c>
      <c r="V26" s="51" t="e">
        <f>IF(AND('Mapa final'!#REF!="Media",'Mapa final'!#REF!="Moderado"),CONCATENATE("R1C",'Mapa final'!#REF!),"")</f>
        <v>#REF!</v>
      </c>
      <c r="W26" s="52" t="e">
        <f>IF(AND('Mapa final'!#REF!="Media",'Mapa final'!#REF!="Moderado"),CONCATENATE("R1C",'Mapa final'!#REF!),"")</f>
        <v>#REF!</v>
      </c>
      <c r="X26" s="52" t="e">
        <f>IF(AND('Mapa final'!#REF!="Media",'Mapa final'!#REF!="Moderado"),CONCATENATE("R1C",'Mapa final'!#REF!),"")</f>
        <v>#REF!</v>
      </c>
      <c r="Y26" s="52" t="e">
        <f>IF(AND('Mapa final'!#REF!="Media",'Mapa final'!#REF!="Moderado"),CONCATENATE("R1C",'Mapa final'!#REF!),"")</f>
        <v>#REF!</v>
      </c>
      <c r="Z26" s="52" t="e">
        <f>IF(AND('Mapa final'!#REF!="Media",'Mapa final'!#REF!="Moderado"),CONCATENATE("R1C",'Mapa final'!#REF!),"")</f>
        <v>#REF!</v>
      </c>
      <c r="AA26" s="53" t="e">
        <f>IF(AND('Mapa final'!#REF!="Media",'Mapa final'!#REF!="Moderado"),CONCATENATE("R1C",'Mapa final'!#REF!),"")</f>
        <v>#REF!</v>
      </c>
      <c r="AB26" s="32" t="e">
        <f>IF(AND('Mapa final'!#REF!="Media",'Mapa final'!#REF!="Mayor"),CONCATENATE("R1C",'Mapa final'!#REF!),"")</f>
        <v>#REF!</v>
      </c>
      <c r="AC26" s="33" t="e">
        <f>IF(AND('Mapa final'!#REF!="Media",'Mapa final'!#REF!="Mayor"),CONCATENATE("R1C",'Mapa final'!#REF!),"")</f>
        <v>#REF!</v>
      </c>
      <c r="AD26" s="33" t="e">
        <f>IF(AND('Mapa final'!#REF!="Media",'Mapa final'!#REF!="Mayor"),CONCATENATE("R1C",'Mapa final'!#REF!),"")</f>
        <v>#REF!</v>
      </c>
      <c r="AE26" s="33" t="e">
        <f>IF(AND('Mapa final'!#REF!="Media",'Mapa final'!#REF!="Mayor"),CONCATENATE("R1C",'Mapa final'!#REF!),"")</f>
        <v>#REF!</v>
      </c>
      <c r="AF26" s="33" t="e">
        <f>IF(AND('Mapa final'!#REF!="Media",'Mapa final'!#REF!="Mayor"),CONCATENATE("R1C",'Mapa final'!#REF!),"")</f>
        <v>#REF!</v>
      </c>
      <c r="AG26" s="34" t="e">
        <f>IF(AND('Mapa final'!#REF!="Media",'Mapa final'!#REF!="Mayor"),CONCATENATE("R1C",'Mapa final'!#REF!),"")</f>
        <v>#REF!</v>
      </c>
      <c r="AH26" s="35" t="e">
        <f>IF(AND('Mapa final'!#REF!="Media",'Mapa final'!#REF!="Catastrófico"),CONCATENATE("R1C",'Mapa final'!#REF!),"")</f>
        <v>#REF!</v>
      </c>
      <c r="AI26" s="36" t="e">
        <f>IF(AND('Mapa final'!#REF!="Media",'Mapa final'!#REF!="Catastrófico"),CONCATENATE("R1C",'Mapa final'!#REF!),"")</f>
        <v>#REF!</v>
      </c>
      <c r="AJ26" s="36" t="e">
        <f>IF(AND('Mapa final'!#REF!="Media",'Mapa final'!#REF!="Catastrófico"),CONCATENATE("R1C",'Mapa final'!#REF!),"")</f>
        <v>#REF!</v>
      </c>
      <c r="AK26" s="36" t="e">
        <f>IF(AND('Mapa final'!#REF!="Media",'Mapa final'!#REF!="Catastrófico"),CONCATENATE("R1C",'Mapa final'!#REF!),"")</f>
        <v>#REF!</v>
      </c>
      <c r="AL26" s="36" t="e">
        <f>IF(AND('Mapa final'!#REF!="Media",'Mapa final'!#REF!="Catastrófico"),CONCATENATE("R1C",'Mapa final'!#REF!),"")</f>
        <v>#REF!</v>
      </c>
      <c r="AM26" s="37" t="e">
        <f>IF(AND('Mapa final'!#REF!="Media",'Mapa final'!#REF!="Catastrófico"),CONCATENATE("R1C",'Mapa final'!#REF!),"")</f>
        <v>#REF!</v>
      </c>
      <c r="AN26" s="70"/>
      <c r="AO26" s="307" t="s">
        <v>81</v>
      </c>
      <c r="AP26" s="308"/>
      <c r="AQ26" s="308"/>
      <c r="AR26" s="308"/>
      <c r="AS26" s="308"/>
      <c r="AT26" s="309"/>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25">
      <c r="A27" s="70"/>
      <c r="B27" s="228"/>
      <c r="C27" s="228"/>
      <c r="D27" s="229"/>
      <c r="E27" s="285"/>
      <c r="F27" s="286"/>
      <c r="G27" s="286"/>
      <c r="H27" s="286"/>
      <c r="I27" s="271"/>
      <c r="J27" s="54" t="e">
        <f>IF(AND('Mapa final'!#REF!="Media",'Mapa final'!#REF!="Leve"),CONCATENATE("R2C",'Mapa final'!#REF!),"")</f>
        <v>#REF!</v>
      </c>
      <c r="K27" s="55" t="e">
        <f>IF(AND('Mapa final'!#REF!="Media",'Mapa final'!#REF!="Leve"),CONCATENATE("R2C",'Mapa final'!#REF!),"")</f>
        <v>#REF!</v>
      </c>
      <c r="L27" s="55" t="e">
        <f>IF(AND('Mapa final'!#REF!="Media",'Mapa final'!#REF!="Leve"),CONCATENATE("R2C",'Mapa final'!#REF!),"")</f>
        <v>#REF!</v>
      </c>
      <c r="M27" s="55" t="e">
        <f>IF(AND('Mapa final'!#REF!="Media",'Mapa final'!#REF!="Leve"),CONCATENATE("R2C",'Mapa final'!#REF!),"")</f>
        <v>#REF!</v>
      </c>
      <c r="N27" s="55" t="e">
        <f>IF(AND('Mapa final'!#REF!="Media",'Mapa final'!#REF!="Leve"),CONCATENATE("R2C",'Mapa final'!#REF!),"")</f>
        <v>#REF!</v>
      </c>
      <c r="O27" s="56" t="e">
        <f>IF(AND('Mapa final'!#REF!="Media",'Mapa final'!#REF!="Leve"),CONCATENATE("R2C",'Mapa final'!#REF!),"")</f>
        <v>#REF!</v>
      </c>
      <c r="P27" s="54" t="e">
        <f>IF(AND('Mapa final'!#REF!="Media",'Mapa final'!#REF!="Menor"),CONCATENATE("R2C",'Mapa final'!#REF!),"")</f>
        <v>#REF!</v>
      </c>
      <c r="Q27" s="55" t="e">
        <f>IF(AND('Mapa final'!#REF!="Media",'Mapa final'!#REF!="Menor"),CONCATENATE("R2C",'Mapa final'!#REF!),"")</f>
        <v>#REF!</v>
      </c>
      <c r="R27" s="55" t="e">
        <f>IF(AND('Mapa final'!#REF!="Media",'Mapa final'!#REF!="Menor"),CONCATENATE("R2C",'Mapa final'!#REF!),"")</f>
        <v>#REF!</v>
      </c>
      <c r="S27" s="55" t="e">
        <f>IF(AND('Mapa final'!#REF!="Media",'Mapa final'!#REF!="Menor"),CONCATENATE("R2C",'Mapa final'!#REF!),"")</f>
        <v>#REF!</v>
      </c>
      <c r="T27" s="55" t="e">
        <f>IF(AND('Mapa final'!#REF!="Media",'Mapa final'!#REF!="Menor"),CONCATENATE("R2C",'Mapa final'!#REF!),"")</f>
        <v>#REF!</v>
      </c>
      <c r="U27" s="56" t="e">
        <f>IF(AND('Mapa final'!#REF!="Media",'Mapa final'!#REF!="Menor"),CONCATENATE("R2C",'Mapa final'!#REF!),"")</f>
        <v>#REF!</v>
      </c>
      <c r="V27" s="54" t="e">
        <f>IF(AND('Mapa final'!#REF!="Media",'Mapa final'!#REF!="Moderado"),CONCATENATE("R2C",'Mapa final'!#REF!),"")</f>
        <v>#REF!</v>
      </c>
      <c r="W27" s="55" t="e">
        <f>IF(AND('Mapa final'!#REF!="Media",'Mapa final'!#REF!="Moderado"),CONCATENATE("R2C",'Mapa final'!#REF!),"")</f>
        <v>#REF!</v>
      </c>
      <c r="X27" s="55" t="e">
        <f>IF(AND('Mapa final'!#REF!="Media",'Mapa final'!#REF!="Moderado"),CONCATENATE("R2C",'Mapa final'!#REF!),"")</f>
        <v>#REF!</v>
      </c>
      <c r="Y27" s="55" t="e">
        <f>IF(AND('Mapa final'!#REF!="Media",'Mapa final'!#REF!="Moderado"),CONCATENATE("R2C",'Mapa final'!#REF!),"")</f>
        <v>#REF!</v>
      </c>
      <c r="Z27" s="55" t="e">
        <f>IF(AND('Mapa final'!#REF!="Media",'Mapa final'!#REF!="Moderado"),CONCATENATE("R2C",'Mapa final'!#REF!),"")</f>
        <v>#REF!</v>
      </c>
      <c r="AA27" s="56" t="e">
        <f>IF(AND('Mapa final'!#REF!="Media",'Mapa final'!#REF!="Moderado"),CONCATENATE("R2C",'Mapa final'!#REF!),"")</f>
        <v>#REF!</v>
      </c>
      <c r="AB27" s="38" t="e">
        <f>IF(AND('Mapa final'!#REF!="Media",'Mapa final'!#REF!="Mayor"),CONCATENATE("R2C",'Mapa final'!#REF!),"")</f>
        <v>#REF!</v>
      </c>
      <c r="AC27" s="39" t="e">
        <f>IF(AND('Mapa final'!#REF!="Media",'Mapa final'!#REF!="Mayor"),CONCATENATE("R2C",'Mapa final'!#REF!),"")</f>
        <v>#REF!</v>
      </c>
      <c r="AD27" s="39" t="e">
        <f>IF(AND('Mapa final'!#REF!="Media",'Mapa final'!#REF!="Mayor"),CONCATENATE("R2C",'Mapa final'!#REF!),"")</f>
        <v>#REF!</v>
      </c>
      <c r="AE27" s="39" t="e">
        <f>IF(AND('Mapa final'!#REF!="Media",'Mapa final'!#REF!="Mayor"),CONCATENATE("R2C",'Mapa final'!#REF!),"")</f>
        <v>#REF!</v>
      </c>
      <c r="AF27" s="39" t="e">
        <f>IF(AND('Mapa final'!#REF!="Media",'Mapa final'!#REF!="Mayor"),CONCATENATE("R2C",'Mapa final'!#REF!),"")</f>
        <v>#REF!</v>
      </c>
      <c r="AG27" s="40" t="e">
        <f>IF(AND('Mapa final'!#REF!="Media",'Mapa final'!#REF!="Mayor"),CONCATENATE("R2C",'Mapa final'!#REF!),"")</f>
        <v>#REF!</v>
      </c>
      <c r="AH27" s="41" t="e">
        <f>IF(AND('Mapa final'!#REF!="Media",'Mapa final'!#REF!="Catastrófico"),CONCATENATE("R2C",'Mapa final'!#REF!),"")</f>
        <v>#REF!</v>
      </c>
      <c r="AI27" s="42" t="e">
        <f>IF(AND('Mapa final'!#REF!="Media",'Mapa final'!#REF!="Catastrófico"),CONCATENATE("R2C",'Mapa final'!#REF!),"")</f>
        <v>#REF!</v>
      </c>
      <c r="AJ27" s="42" t="e">
        <f>IF(AND('Mapa final'!#REF!="Media",'Mapa final'!#REF!="Catastrófico"),CONCATENATE("R2C",'Mapa final'!#REF!),"")</f>
        <v>#REF!</v>
      </c>
      <c r="AK27" s="42" t="e">
        <f>IF(AND('Mapa final'!#REF!="Media",'Mapa final'!#REF!="Catastrófico"),CONCATENATE("R2C",'Mapa final'!#REF!),"")</f>
        <v>#REF!</v>
      </c>
      <c r="AL27" s="42" t="e">
        <f>IF(AND('Mapa final'!#REF!="Media",'Mapa final'!#REF!="Catastrófico"),CONCATENATE("R2C",'Mapa final'!#REF!),"")</f>
        <v>#REF!</v>
      </c>
      <c r="AM27" s="43" t="e">
        <f>IF(AND('Mapa final'!#REF!="Media",'Mapa final'!#REF!="Catastrófico"),CONCATENATE("R2C",'Mapa final'!#REF!),"")</f>
        <v>#REF!</v>
      </c>
      <c r="AN27" s="70"/>
      <c r="AO27" s="310"/>
      <c r="AP27" s="311"/>
      <c r="AQ27" s="311"/>
      <c r="AR27" s="311"/>
      <c r="AS27" s="311"/>
      <c r="AT27" s="312"/>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25">
      <c r="A28" s="70"/>
      <c r="B28" s="228"/>
      <c r="C28" s="228"/>
      <c r="D28" s="229"/>
      <c r="E28" s="269"/>
      <c r="F28" s="270"/>
      <c r="G28" s="270"/>
      <c r="H28" s="270"/>
      <c r="I28" s="271"/>
      <c r="J28" s="54" t="e">
        <f>IF(AND('Mapa final'!#REF!="Media",'Mapa final'!#REF!="Leve"),CONCATENATE("R3C",'Mapa final'!#REF!),"")</f>
        <v>#REF!</v>
      </c>
      <c r="K28" s="55" t="e">
        <f>IF(AND('Mapa final'!#REF!="Media",'Mapa final'!#REF!="Leve"),CONCATENATE("R3C",'Mapa final'!#REF!),"")</f>
        <v>#REF!</v>
      </c>
      <c r="L28" s="55" t="e">
        <f>IF(AND('Mapa final'!#REF!="Media",'Mapa final'!#REF!="Leve"),CONCATENATE("R3C",'Mapa final'!#REF!),"")</f>
        <v>#REF!</v>
      </c>
      <c r="M28" s="55" t="e">
        <f>IF(AND('Mapa final'!#REF!="Media",'Mapa final'!#REF!="Leve"),CONCATENATE("R3C",'Mapa final'!#REF!),"")</f>
        <v>#REF!</v>
      </c>
      <c r="N28" s="55" t="e">
        <f>IF(AND('Mapa final'!#REF!="Media",'Mapa final'!#REF!="Leve"),CONCATENATE("R3C",'Mapa final'!#REF!),"")</f>
        <v>#REF!</v>
      </c>
      <c r="O28" s="56" t="e">
        <f>IF(AND('Mapa final'!#REF!="Media",'Mapa final'!#REF!="Leve"),CONCATENATE("R3C",'Mapa final'!#REF!),"")</f>
        <v>#REF!</v>
      </c>
      <c r="P28" s="54" t="e">
        <f>IF(AND('Mapa final'!#REF!="Media",'Mapa final'!#REF!="Menor"),CONCATENATE("R3C",'Mapa final'!#REF!),"")</f>
        <v>#REF!</v>
      </c>
      <c r="Q28" s="55" t="e">
        <f>IF(AND('Mapa final'!#REF!="Media",'Mapa final'!#REF!="Menor"),CONCATENATE("R3C",'Mapa final'!#REF!),"")</f>
        <v>#REF!</v>
      </c>
      <c r="R28" s="55" t="e">
        <f>IF(AND('Mapa final'!#REF!="Media",'Mapa final'!#REF!="Menor"),CONCATENATE("R3C",'Mapa final'!#REF!),"")</f>
        <v>#REF!</v>
      </c>
      <c r="S28" s="55" t="e">
        <f>IF(AND('Mapa final'!#REF!="Media",'Mapa final'!#REF!="Menor"),CONCATENATE("R3C",'Mapa final'!#REF!),"")</f>
        <v>#REF!</v>
      </c>
      <c r="T28" s="55" t="e">
        <f>IF(AND('Mapa final'!#REF!="Media",'Mapa final'!#REF!="Menor"),CONCATENATE("R3C",'Mapa final'!#REF!),"")</f>
        <v>#REF!</v>
      </c>
      <c r="U28" s="56" t="e">
        <f>IF(AND('Mapa final'!#REF!="Media",'Mapa final'!#REF!="Menor"),CONCATENATE("R3C",'Mapa final'!#REF!),"")</f>
        <v>#REF!</v>
      </c>
      <c r="V28" s="54" t="e">
        <f>IF(AND('Mapa final'!#REF!="Media",'Mapa final'!#REF!="Moderado"),CONCATENATE("R3C",'Mapa final'!#REF!),"")</f>
        <v>#REF!</v>
      </c>
      <c r="W28" s="55" t="e">
        <f>IF(AND('Mapa final'!#REF!="Media",'Mapa final'!#REF!="Moderado"),CONCATENATE("R3C",'Mapa final'!#REF!),"")</f>
        <v>#REF!</v>
      </c>
      <c r="X28" s="55" t="e">
        <f>IF(AND('Mapa final'!#REF!="Media",'Mapa final'!#REF!="Moderado"),CONCATENATE("R3C",'Mapa final'!#REF!),"")</f>
        <v>#REF!</v>
      </c>
      <c r="Y28" s="55" t="e">
        <f>IF(AND('Mapa final'!#REF!="Media",'Mapa final'!#REF!="Moderado"),CONCATENATE("R3C",'Mapa final'!#REF!),"")</f>
        <v>#REF!</v>
      </c>
      <c r="Z28" s="55" t="e">
        <f>IF(AND('Mapa final'!#REF!="Media",'Mapa final'!#REF!="Moderado"),CONCATENATE("R3C",'Mapa final'!#REF!),"")</f>
        <v>#REF!</v>
      </c>
      <c r="AA28" s="56" t="e">
        <f>IF(AND('Mapa final'!#REF!="Media",'Mapa final'!#REF!="Moderado"),CONCATENATE("R3C",'Mapa final'!#REF!),"")</f>
        <v>#REF!</v>
      </c>
      <c r="AB28" s="38" t="e">
        <f>IF(AND('Mapa final'!#REF!="Media",'Mapa final'!#REF!="Mayor"),CONCATENATE("R3C",'Mapa final'!#REF!),"")</f>
        <v>#REF!</v>
      </c>
      <c r="AC28" s="39" t="e">
        <f>IF(AND('Mapa final'!#REF!="Media",'Mapa final'!#REF!="Mayor"),CONCATENATE("R3C",'Mapa final'!#REF!),"")</f>
        <v>#REF!</v>
      </c>
      <c r="AD28" s="39" t="e">
        <f>IF(AND('Mapa final'!#REF!="Media",'Mapa final'!#REF!="Mayor"),CONCATENATE("R3C",'Mapa final'!#REF!),"")</f>
        <v>#REF!</v>
      </c>
      <c r="AE28" s="39" t="e">
        <f>IF(AND('Mapa final'!#REF!="Media",'Mapa final'!#REF!="Mayor"),CONCATENATE("R3C",'Mapa final'!#REF!),"")</f>
        <v>#REF!</v>
      </c>
      <c r="AF28" s="39" t="e">
        <f>IF(AND('Mapa final'!#REF!="Media",'Mapa final'!#REF!="Mayor"),CONCATENATE("R3C",'Mapa final'!#REF!),"")</f>
        <v>#REF!</v>
      </c>
      <c r="AG28" s="40" t="e">
        <f>IF(AND('Mapa final'!#REF!="Media",'Mapa final'!#REF!="Mayor"),CONCATENATE("R3C",'Mapa final'!#REF!),"")</f>
        <v>#REF!</v>
      </c>
      <c r="AH28" s="41" t="e">
        <f>IF(AND('Mapa final'!#REF!="Media",'Mapa final'!#REF!="Catastrófico"),CONCATENATE("R3C",'Mapa final'!#REF!),"")</f>
        <v>#REF!</v>
      </c>
      <c r="AI28" s="42" t="e">
        <f>IF(AND('Mapa final'!#REF!="Media",'Mapa final'!#REF!="Catastrófico"),CONCATENATE("R3C",'Mapa final'!#REF!),"")</f>
        <v>#REF!</v>
      </c>
      <c r="AJ28" s="42" t="e">
        <f>IF(AND('Mapa final'!#REF!="Media",'Mapa final'!#REF!="Catastrófico"),CONCATENATE("R3C",'Mapa final'!#REF!),"")</f>
        <v>#REF!</v>
      </c>
      <c r="AK28" s="42" t="e">
        <f>IF(AND('Mapa final'!#REF!="Media",'Mapa final'!#REF!="Catastrófico"),CONCATENATE("R3C",'Mapa final'!#REF!),"")</f>
        <v>#REF!</v>
      </c>
      <c r="AL28" s="42" t="e">
        <f>IF(AND('Mapa final'!#REF!="Media",'Mapa final'!#REF!="Catastrófico"),CONCATENATE("R3C",'Mapa final'!#REF!),"")</f>
        <v>#REF!</v>
      </c>
      <c r="AM28" s="43" t="e">
        <f>IF(AND('Mapa final'!#REF!="Media",'Mapa final'!#REF!="Catastrófico"),CONCATENATE("R3C",'Mapa final'!#REF!),"")</f>
        <v>#REF!</v>
      </c>
      <c r="AN28" s="70"/>
      <c r="AO28" s="310"/>
      <c r="AP28" s="311"/>
      <c r="AQ28" s="311"/>
      <c r="AR28" s="311"/>
      <c r="AS28" s="311"/>
      <c r="AT28" s="312"/>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25">
      <c r="A29" s="70"/>
      <c r="B29" s="228"/>
      <c r="C29" s="228"/>
      <c r="D29" s="229"/>
      <c r="E29" s="269"/>
      <c r="F29" s="270"/>
      <c r="G29" s="270"/>
      <c r="H29" s="270"/>
      <c r="I29" s="271"/>
      <c r="J29" s="54" t="e">
        <f>IF(AND('Mapa final'!#REF!="Media",'Mapa final'!#REF!="Leve"),CONCATENATE("R4C",'Mapa final'!#REF!),"")</f>
        <v>#REF!</v>
      </c>
      <c r="K29" s="55" t="e">
        <f>IF(AND('Mapa final'!#REF!="Media",'Mapa final'!#REF!="Leve"),CONCATENATE("R4C",'Mapa final'!#REF!),"")</f>
        <v>#REF!</v>
      </c>
      <c r="L29" s="55" t="e">
        <f>IF(AND('Mapa final'!#REF!="Media",'Mapa final'!#REF!="Leve"),CONCATENATE("R4C",'Mapa final'!#REF!),"")</f>
        <v>#REF!</v>
      </c>
      <c r="M29" s="55" t="e">
        <f>IF(AND('Mapa final'!#REF!="Media",'Mapa final'!#REF!="Leve"),CONCATENATE("R4C",'Mapa final'!#REF!),"")</f>
        <v>#REF!</v>
      </c>
      <c r="N29" s="55" t="e">
        <f>IF(AND('Mapa final'!#REF!="Media",'Mapa final'!#REF!="Leve"),CONCATENATE("R4C",'Mapa final'!#REF!),"")</f>
        <v>#REF!</v>
      </c>
      <c r="O29" s="56" t="e">
        <f>IF(AND('Mapa final'!#REF!="Media",'Mapa final'!#REF!="Leve"),CONCATENATE("R4C",'Mapa final'!#REF!),"")</f>
        <v>#REF!</v>
      </c>
      <c r="P29" s="54" t="e">
        <f>IF(AND('Mapa final'!#REF!="Media",'Mapa final'!#REF!="Menor"),CONCATENATE("R4C",'Mapa final'!#REF!),"")</f>
        <v>#REF!</v>
      </c>
      <c r="Q29" s="55" t="e">
        <f>IF(AND('Mapa final'!#REF!="Media",'Mapa final'!#REF!="Menor"),CONCATENATE("R4C",'Mapa final'!#REF!),"")</f>
        <v>#REF!</v>
      </c>
      <c r="R29" s="55" t="e">
        <f>IF(AND('Mapa final'!#REF!="Media",'Mapa final'!#REF!="Menor"),CONCATENATE("R4C",'Mapa final'!#REF!),"")</f>
        <v>#REF!</v>
      </c>
      <c r="S29" s="55" t="e">
        <f>IF(AND('Mapa final'!#REF!="Media",'Mapa final'!#REF!="Menor"),CONCATENATE("R4C",'Mapa final'!#REF!),"")</f>
        <v>#REF!</v>
      </c>
      <c r="T29" s="55" t="e">
        <f>IF(AND('Mapa final'!#REF!="Media",'Mapa final'!#REF!="Menor"),CONCATENATE("R4C",'Mapa final'!#REF!),"")</f>
        <v>#REF!</v>
      </c>
      <c r="U29" s="56" t="e">
        <f>IF(AND('Mapa final'!#REF!="Media",'Mapa final'!#REF!="Menor"),CONCATENATE("R4C",'Mapa final'!#REF!),"")</f>
        <v>#REF!</v>
      </c>
      <c r="V29" s="54" t="e">
        <f>IF(AND('Mapa final'!#REF!="Media",'Mapa final'!#REF!="Moderado"),CONCATENATE("R4C",'Mapa final'!#REF!),"")</f>
        <v>#REF!</v>
      </c>
      <c r="W29" s="55" t="e">
        <f>IF(AND('Mapa final'!#REF!="Media",'Mapa final'!#REF!="Moderado"),CONCATENATE("R4C",'Mapa final'!#REF!),"")</f>
        <v>#REF!</v>
      </c>
      <c r="X29" s="55" t="e">
        <f>IF(AND('Mapa final'!#REF!="Media",'Mapa final'!#REF!="Moderado"),CONCATENATE("R4C",'Mapa final'!#REF!),"")</f>
        <v>#REF!</v>
      </c>
      <c r="Y29" s="55" t="e">
        <f>IF(AND('Mapa final'!#REF!="Media",'Mapa final'!#REF!="Moderado"),CONCATENATE("R4C",'Mapa final'!#REF!),"")</f>
        <v>#REF!</v>
      </c>
      <c r="Z29" s="55" t="e">
        <f>IF(AND('Mapa final'!#REF!="Media",'Mapa final'!#REF!="Moderado"),CONCATENATE("R4C",'Mapa final'!#REF!),"")</f>
        <v>#REF!</v>
      </c>
      <c r="AA29" s="56" t="e">
        <f>IF(AND('Mapa final'!#REF!="Media",'Mapa final'!#REF!="Moderado"),CONCATENATE("R4C",'Mapa final'!#REF!),"")</f>
        <v>#REF!</v>
      </c>
      <c r="AB29" s="38" t="e">
        <f>IF(AND('Mapa final'!#REF!="Media",'Mapa final'!#REF!="Mayor"),CONCATENATE("R4C",'Mapa final'!#REF!),"")</f>
        <v>#REF!</v>
      </c>
      <c r="AC29" s="39" t="e">
        <f>IF(AND('Mapa final'!#REF!="Media",'Mapa final'!#REF!="Mayor"),CONCATENATE("R4C",'Mapa final'!#REF!),"")</f>
        <v>#REF!</v>
      </c>
      <c r="AD29" s="44" t="e">
        <f>IF(AND('Mapa final'!#REF!="Media",'Mapa final'!#REF!="Mayor"),CONCATENATE("R4C",'Mapa final'!#REF!),"")</f>
        <v>#REF!</v>
      </c>
      <c r="AE29" s="44" t="e">
        <f>IF(AND('Mapa final'!#REF!="Media",'Mapa final'!#REF!="Mayor"),CONCATENATE("R4C",'Mapa final'!#REF!),"")</f>
        <v>#REF!</v>
      </c>
      <c r="AF29" s="44" t="e">
        <f>IF(AND('Mapa final'!#REF!="Media",'Mapa final'!#REF!="Mayor"),CONCATENATE("R4C",'Mapa final'!#REF!),"")</f>
        <v>#REF!</v>
      </c>
      <c r="AG29" s="40" t="e">
        <f>IF(AND('Mapa final'!#REF!="Media",'Mapa final'!#REF!="Mayor"),CONCATENATE("R4C",'Mapa final'!#REF!),"")</f>
        <v>#REF!</v>
      </c>
      <c r="AH29" s="41" t="e">
        <f>IF(AND('Mapa final'!#REF!="Media",'Mapa final'!#REF!="Catastrófico"),CONCATENATE("R4C",'Mapa final'!#REF!),"")</f>
        <v>#REF!</v>
      </c>
      <c r="AI29" s="42" t="e">
        <f>IF(AND('Mapa final'!#REF!="Media",'Mapa final'!#REF!="Catastrófico"),CONCATENATE("R4C",'Mapa final'!#REF!),"")</f>
        <v>#REF!</v>
      </c>
      <c r="AJ29" s="42" t="e">
        <f>IF(AND('Mapa final'!#REF!="Media",'Mapa final'!#REF!="Catastrófico"),CONCATENATE("R4C",'Mapa final'!#REF!),"")</f>
        <v>#REF!</v>
      </c>
      <c r="AK29" s="42" t="e">
        <f>IF(AND('Mapa final'!#REF!="Media",'Mapa final'!#REF!="Catastrófico"),CONCATENATE("R4C",'Mapa final'!#REF!),"")</f>
        <v>#REF!</v>
      </c>
      <c r="AL29" s="42" t="e">
        <f>IF(AND('Mapa final'!#REF!="Media",'Mapa final'!#REF!="Catastrófico"),CONCATENATE("R4C",'Mapa final'!#REF!),"")</f>
        <v>#REF!</v>
      </c>
      <c r="AM29" s="43" t="e">
        <f>IF(AND('Mapa final'!#REF!="Media",'Mapa final'!#REF!="Catastrófico"),CONCATENATE("R4C",'Mapa final'!#REF!),"")</f>
        <v>#REF!</v>
      </c>
      <c r="AN29" s="70"/>
      <c r="AO29" s="310"/>
      <c r="AP29" s="311"/>
      <c r="AQ29" s="311"/>
      <c r="AR29" s="311"/>
      <c r="AS29" s="311"/>
      <c r="AT29" s="312"/>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25">
      <c r="A30" s="70"/>
      <c r="B30" s="228"/>
      <c r="C30" s="228"/>
      <c r="D30" s="229"/>
      <c r="E30" s="269"/>
      <c r="F30" s="270"/>
      <c r="G30" s="270"/>
      <c r="H30" s="270"/>
      <c r="I30" s="271"/>
      <c r="J30" s="54" t="e">
        <f>IF(AND('Mapa final'!#REF!="Media",'Mapa final'!#REF!="Leve"),CONCATENATE("R5C",'Mapa final'!#REF!),"")</f>
        <v>#REF!</v>
      </c>
      <c r="K30" s="55" t="e">
        <f>IF(AND('Mapa final'!#REF!="Media",'Mapa final'!#REF!="Leve"),CONCATENATE("R5C",'Mapa final'!#REF!),"")</f>
        <v>#REF!</v>
      </c>
      <c r="L30" s="55" t="e">
        <f>IF(AND('Mapa final'!#REF!="Media",'Mapa final'!#REF!="Leve"),CONCATENATE("R5C",'Mapa final'!#REF!),"")</f>
        <v>#REF!</v>
      </c>
      <c r="M30" s="55" t="e">
        <f>IF(AND('Mapa final'!#REF!="Media",'Mapa final'!#REF!="Leve"),CONCATENATE("R5C",'Mapa final'!#REF!),"")</f>
        <v>#REF!</v>
      </c>
      <c r="N30" s="55" t="e">
        <f>IF(AND('Mapa final'!#REF!="Media",'Mapa final'!#REF!="Leve"),CONCATENATE("R5C",'Mapa final'!#REF!),"")</f>
        <v>#REF!</v>
      </c>
      <c r="O30" s="56" t="e">
        <f>IF(AND('Mapa final'!#REF!="Media",'Mapa final'!#REF!="Leve"),CONCATENATE("R5C",'Mapa final'!#REF!),"")</f>
        <v>#REF!</v>
      </c>
      <c r="P30" s="54" t="e">
        <f>IF(AND('Mapa final'!#REF!="Media",'Mapa final'!#REF!="Menor"),CONCATENATE("R5C",'Mapa final'!#REF!),"")</f>
        <v>#REF!</v>
      </c>
      <c r="Q30" s="55" t="e">
        <f>IF(AND('Mapa final'!#REF!="Media",'Mapa final'!#REF!="Menor"),CONCATENATE("R5C",'Mapa final'!#REF!),"")</f>
        <v>#REF!</v>
      </c>
      <c r="R30" s="55" t="e">
        <f>IF(AND('Mapa final'!#REF!="Media",'Mapa final'!#REF!="Menor"),CONCATENATE("R5C",'Mapa final'!#REF!),"")</f>
        <v>#REF!</v>
      </c>
      <c r="S30" s="55" t="e">
        <f>IF(AND('Mapa final'!#REF!="Media",'Mapa final'!#REF!="Menor"),CONCATENATE("R5C",'Mapa final'!#REF!),"")</f>
        <v>#REF!</v>
      </c>
      <c r="T30" s="55" t="e">
        <f>IF(AND('Mapa final'!#REF!="Media",'Mapa final'!#REF!="Menor"),CONCATENATE("R5C",'Mapa final'!#REF!),"")</f>
        <v>#REF!</v>
      </c>
      <c r="U30" s="56" t="e">
        <f>IF(AND('Mapa final'!#REF!="Media",'Mapa final'!#REF!="Menor"),CONCATENATE("R5C",'Mapa final'!#REF!),"")</f>
        <v>#REF!</v>
      </c>
      <c r="V30" s="54" t="e">
        <f>IF(AND('Mapa final'!#REF!="Media",'Mapa final'!#REF!="Moderado"),CONCATENATE("R5C",'Mapa final'!#REF!),"")</f>
        <v>#REF!</v>
      </c>
      <c r="W30" s="55" t="e">
        <f>IF(AND('Mapa final'!#REF!="Media",'Mapa final'!#REF!="Moderado"),CONCATENATE("R5C",'Mapa final'!#REF!),"")</f>
        <v>#REF!</v>
      </c>
      <c r="X30" s="55" t="e">
        <f>IF(AND('Mapa final'!#REF!="Media",'Mapa final'!#REF!="Moderado"),CONCATENATE("R5C",'Mapa final'!#REF!),"")</f>
        <v>#REF!</v>
      </c>
      <c r="Y30" s="55" t="e">
        <f>IF(AND('Mapa final'!#REF!="Media",'Mapa final'!#REF!="Moderado"),CONCATENATE("R5C",'Mapa final'!#REF!),"")</f>
        <v>#REF!</v>
      </c>
      <c r="Z30" s="55" t="e">
        <f>IF(AND('Mapa final'!#REF!="Media",'Mapa final'!#REF!="Moderado"),CONCATENATE("R5C",'Mapa final'!#REF!),"")</f>
        <v>#REF!</v>
      </c>
      <c r="AA30" s="56" t="e">
        <f>IF(AND('Mapa final'!#REF!="Media",'Mapa final'!#REF!="Moderado"),CONCATENATE("R5C",'Mapa final'!#REF!),"")</f>
        <v>#REF!</v>
      </c>
      <c r="AB30" s="38" t="e">
        <f>IF(AND('Mapa final'!#REF!="Media",'Mapa final'!#REF!="Mayor"),CONCATENATE("R5C",'Mapa final'!#REF!),"")</f>
        <v>#REF!</v>
      </c>
      <c r="AC30" s="39" t="e">
        <f>IF(AND('Mapa final'!#REF!="Media",'Mapa final'!#REF!="Mayor"),CONCATENATE("R5C",'Mapa final'!#REF!),"")</f>
        <v>#REF!</v>
      </c>
      <c r="AD30" s="44" t="e">
        <f>IF(AND('Mapa final'!#REF!="Media",'Mapa final'!#REF!="Mayor"),CONCATENATE("R5C",'Mapa final'!#REF!),"")</f>
        <v>#REF!</v>
      </c>
      <c r="AE30" s="44" t="e">
        <f>IF(AND('Mapa final'!#REF!="Media",'Mapa final'!#REF!="Mayor"),CONCATENATE("R5C",'Mapa final'!#REF!),"")</f>
        <v>#REF!</v>
      </c>
      <c r="AF30" s="44" t="e">
        <f>IF(AND('Mapa final'!#REF!="Media",'Mapa final'!#REF!="Mayor"),CONCATENATE("R5C",'Mapa final'!#REF!),"")</f>
        <v>#REF!</v>
      </c>
      <c r="AG30" s="40" t="e">
        <f>IF(AND('Mapa final'!#REF!="Media",'Mapa final'!#REF!="Mayor"),CONCATENATE("R5C",'Mapa final'!#REF!),"")</f>
        <v>#REF!</v>
      </c>
      <c r="AH30" s="41" t="e">
        <f>IF(AND('Mapa final'!#REF!="Media",'Mapa final'!#REF!="Catastrófico"),CONCATENATE("R5C",'Mapa final'!#REF!),"")</f>
        <v>#REF!</v>
      </c>
      <c r="AI30" s="42" t="e">
        <f>IF(AND('Mapa final'!#REF!="Media",'Mapa final'!#REF!="Catastrófico"),CONCATENATE("R5C",'Mapa final'!#REF!),"")</f>
        <v>#REF!</v>
      </c>
      <c r="AJ30" s="42" t="e">
        <f>IF(AND('Mapa final'!#REF!="Media",'Mapa final'!#REF!="Catastrófico"),CONCATENATE("R5C",'Mapa final'!#REF!),"")</f>
        <v>#REF!</v>
      </c>
      <c r="AK30" s="42" t="e">
        <f>IF(AND('Mapa final'!#REF!="Media",'Mapa final'!#REF!="Catastrófico"),CONCATENATE("R5C",'Mapa final'!#REF!),"")</f>
        <v>#REF!</v>
      </c>
      <c r="AL30" s="42" t="e">
        <f>IF(AND('Mapa final'!#REF!="Media",'Mapa final'!#REF!="Catastrófico"),CONCATENATE("R5C",'Mapa final'!#REF!),"")</f>
        <v>#REF!</v>
      </c>
      <c r="AM30" s="43" t="e">
        <f>IF(AND('Mapa final'!#REF!="Media",'Mapa final'!#REF!="Catastrófico"),CONCATENATE("R5C",'Mapa final'!#REF!),"")</f>
        <v>#REF!</v>
      </c>
      <c r="AN30" s="70"/>
      <c r="AO30" s="310"/>
      <c r="AP30" s="311"/>
      <c r="AQ30" s="311"/>
      <c r="AR30" s="311"/>
      <c r="AS30" s="311"/>
      <c r="AT30" s="312"/>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25">
      <c r="A31" s="70"/>
      <c r="B31" s="228"/>
      <c r="C31" s="228"/>
      <c r="D31" s="229"/>
      <c r="E31" s="269"/>
      <c r="F31" s="270"/>
      <c r="G31" s="270"/>
      <c r="H31" s="270"/>
      <c r="I31" s="271"/>
      <c r="J31" s="54" t="e">
        <f>IF(AND('Mapa final'!#REF!="Media",'Mapa final'!#REF!="Leve"),CONCATENATE("R6C",'Mapa final'!#REF!),"")</f>
        <v>#REF!</v>
      </c>
      <c r="K31" s="55" t="e">
        <f>IF(AND('Mapa final'!#REF!="Media",'Mapa final'!#REF!="Leve"),CONCATENATE("R6C",'Mapa final'!#REF!),"")</f>
        <v>#REF!</v>
      </c>
      <c r="L31" s="55" t="e">
        <f>IF(AND('Mapa final'!#REF!="Media",'Mapa final'!#REF!="Leve"),CONCATENATE("R6C",'Mapa final'!#REF!),"")</f>
        <v>#REF!</v>
      </c>
      <c r="M31" s="55" t="e">
        <f>IF(AND('Mapa final'!#REF!="Media",'Mapa final'!#REF!="Leve"),CONCATENATE("R6C",'Mapa final'!#REF!),"")</f>
        <v>#REF!</v>
      </c>
      <c r="N31" s="55" t="e">
        <f>IF(AND('Mapa final'!#REF!="Media",'Mapa final'!#REF!="Leve"),CONCATENATE("R6C",'Mapa final'!#REF!),"")</f>
        <v>#REF!</v>
      </c>
      <c r="O31" s="56" t="e">
        <f>IF(AND('Mapa final'!#REF!="Media",'Mapa final'!#REF!="Leve"),CONCATENATE("R6C",'Mapa final'!#REF!),"")</f>
        <v>#REF!</v>
      </c>
      <c r="P31" s="54" t="e">
        <f>IF(AND('Mapa final'!#REF!="Media",'Mapa final'!#REF!="Menor"),CONCATENATE("R6C",'Mapa final'!#REF!),"")</f>
        <v>#REF!</v>
      </c>
      <c r="Q31" s="55" t="e">
        <f>IF(AND('Mapa final'!#REF!="Media",'Mapa final'!#REF!="Menor"),CONCATENATE("R6C",'Mapa final'!#REF!),"")</f>
        <v>#REF!</v>
      </c>
      <c r="R31" s="55" t="e">
        <f>IF(AND('Mapa final'!#REF!="Media",'Mapa final'!#REF!="Menor"),CONCATENATE("R6C",'Mapa final'!#REF!),"")</f>
        <v>#REF!</v>
      </c>
      <c r="S31" s="55" t="e">
        <f>IF(AND('Mapa final'!#REF!="Media",'Mapa final'!#REF!="Menor"),CONCATENATE("R6C",'Mapa final'!#REF!),"")</f>
        <v>#REF!</v>
      </c>
      <c r="T31" s="55" t="e">
        <f>IF(AND('Mapa final'!#REF!="Media",'Mapa final'!#REF!="Menor"),CONCATENATE("R6C",'Mapa final'!#REF!),"")</f>
        <v>#REF!</v>
      </c>
      <c r="U31" s="56" t="e">
        <f>IF(AND('Mapa final'!#REF!="Media",'Mapa final'!#REF!="Menor"),CONCATENATE("R6C",'Mapa final'!#REF!),"")</f>
        <v>#REF!</v>
      </c>
      <c r="V31" s="54" t="e">
        <f>IF(AND('Mapa final'!#REF!="Media",'Mapa final'!#REF!="Moderado"),CONCATENATE("R6C",'Mapa final'!#REF!),"")</f>
        <v>#REF!</v>
      </c>
      <c r="W31" s="55" t="e">
        <f>IF(AND('Mapa final'!#REF!="Media",'Mapa final'!#REF!="Moderado"),CONCATENATE("R6C",'Mapa final'!#REF!),"")</f>
        <v>#REF!</v>
      </c>
      <c r="X31" s="55" t="e">
        <f>IF(AND('Mapa final'!#REF!="Media",'Mapa final'!#REF!="Moderado"),CONCATENATE("R6C",'Mapa final'!#REF!),"")</f>
        <v>#REF!</v>
      </c>
      <c r="Y31" s="55" t="e">
        <f>IF(AND('Mapa final'!#REF!="Media",'Mapa final'!#REF!="Moderado"),CONCATENATE("R6C",'Mapa final'!#REF!),"")</f>
        <v>#REF!</v>
      </c>
      <c r="Z31" s="55" t="e">
        <f>IF(AND('Mapa final'!#REF!="Media",'Mapa final'!#REF!="Moderado"),CONCATENATE("R6C",'Mapa final'!#REF!),"")</f>
        <v>#REF!</v>
      </c>
      <c r="AA31" s="56" t="e">
        <f>IF(AND('Mapa final'!#REF!="Media",'Mapa final'!#REF!="Moderado"),CONCATENATE("R6C",'Mapa final'!#REF!),"")</f>
        <v>#REF!</v>
      </c>
      <c r="AB31" s="38" t="e">
        <f>IF(AND('Mapa final'!#REF!="Media",'Mapa final'!#REF!="Mayor"),CONCATENATE("R6C",'Mapa final'!#REF!),"")</f>
        <v>#REF!</v>
      </c>
      <c r="AC31" s="39" t="e">
        <f>IF(AND('Mapa final'!#REF!="Media",'Mapa final'!#REF!="Mayor"),CONCATENATE("R6C",'Mapa final'!#REF!),"")</f>
        <v>#REF!</v>
      </c>
      <c r="AD31" s="44" t="e">
        <f>IF(AND('Mapa final'!#REF!="Media",'Mapa final'!#REF!="Mayor"),CONCATENATE("R6C",'Mapa final'!#REF!),"")</f>
        <v>#REF!</v>
      </c>
      <c r="AE31" s="44" t="e">
        <f>IF(AND('Mapa final'!#REF!="Media",'Mapa final'!#REF!="Mayor"),CONCATENATE("R6C",'Mapa final'!#REF!),"")</f>
        <v>#REF!</v>
      </c>
      <c r="AF31" s="44" t="e">
        <f>IF(AND('Mapa final'!#REF!="Media",'Mapa final'!#REF!="Mayor"),CONCATENATE("R6C",'Mapa final'!#REF!),"")</f>
        <v>#REF!</v>
      </c>
      <c r="AG31" s="40" t="e">
        <f>IF(AND('Mapa final'!#REF!="Media",'Mapa final'!#REF!="Mayor"),CONCATENATE("R6C",'Mapa final'!#REF!),"")</f>
        <v>#REF!</v>
      </c>
      <c r="AH31" s="41" t="e">
        <f>IF(AND('Mapa final'!#REF!="Media",'Mapa final'!#REF!="Catastrófico"),CONCATENATE("R6C",'Mapa final'!#REF!),"")</f>
        <v>#REF!</v>
      </c>
      <c r="AI31" s="42" t="e">
        <f>IF(AND('Mapa final'!#REF!="Media",'Mapa final'!#REF!="Catastrófico"),CONCATENATE("R6C",'Mapa final'!#REF!),"")</f>
        <v>#REF!</v>
      </c>
      <c r="AJ31" s="42" t="e">
        <f>IF(AND('Mapa final'!#REF!="Media",'Mapa final'!#REF!="Catastrófico"),CONCATENATE("R6C",'Mapa final'!#REF!),"")</f>
        <v>#REF!</v>
      </c>
      <c r="AK31" s="42" t="e">
        <f>IF(AND('Mapa final'!#REF!="Media",'Mapa final'!#REF!="Catastrófico"),CONCATENATE("R6C",'Mapa final'!#REF!),"")</f>
        <v>#REF!</v>
      </c>
      <c r="AL31" s="42" t="e">
        <f>IF(AND('Mapa final'!#REF!="Media",'Mapa final'!#REF!="Catastrófico"),CONCATENATE("R6C",'Mapa final'!#REF!),"")</f>
        <v>#REF!</v>
      </c>
      <c r="AM31" s="43" t="e">
        <f>IF(AND('Mapa final'!#REF!="Media",'Mapa final'!#REF!="Catastrófico"),CONCATENATE("R6C",'Mapa final'!#REF!),"")</f>
        <v>#REF!</v>
      </c>
      <c r="AN31" s="70"/>
      <c r="AO31" s="310"/>
      <c r="AP31" s="311"/>
      <c r="AQ31" s="311"/>
      <c r="AR31" s="311"/>
      <c r="AS31" s="311"/>
      <c r="AT31" s="312"/>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25">
      <c r="A32" s="70"/>
      <c r="B32" s="228"/>
      <c r="C32" s="228"/>
      <c r="D32" s="229"/>
      <c r="E32" s="269"/>
      <c r="F32" s="270"/>
      <c r="G32" s="270"/>
      <c r="H32" s="270"/>
      <c r="I32" s="271"/>
      <c r="J32" s="54" t="e">
        <f>IF(AND('Mapa final'!#REF!="Media",'Mapa final'!#REF!="Leve"),CONCATENATE("R7C",'Mapa final'!#REF!),"")</f>
        <v>#REF!</v>
      </c>
      <c r="K32" s="55" t="e">
        <f>IF(AND('Mapa final'!#REF!="Media",'Mapa final'!#REF!="Leve"),CONCATENATE("R7C",'Mapa final'!#REF!),"")</f>
        <v>#REF!</v>
      </c>
      <c r="L32" s="55" t="e">
        <f>IF(AND('Mapa final'!#REF!="Media",'Mapa final'!#REF!="Leve"),CONCATENATE("R7C",'Mapa final'!#REF!),"")</f>
        <v>#REF!</v>
      </c>
      <c r="M32" s="55" t="e">
        <f>IF(AND('Mapa final'!#REF!="Media",'Mapa final'!#REF!="Leve"),CONCATENATE("R7C",'Mapa final'!#REF!),"")</f>
        <v>#REF!</v>
      </c>
      <c r="N32" s="55" t="e">
        <f>IF(AND('Mapa final'!#REF!="Media",'Mapa final'!#REF!="Leve"),CONCATENATE("R7C",'Mapa final'!#REF!),"")</f>
        <v>#REF!</v>
      </c>
      <c r="O32" s="56" t="e">
        <f>IF(AND('Mapa final'!#REF!="Media",'Mapa final'!#REF!="Leve"),CONCATENATE("R7C",'Mapa final'!#REF!),"")</f>
        <v>#REF!</v>
      </c>
      <c r="P32" s="54" t="e">
        <f>IF(AND('Mapa final'!#REF!="Media",'Mapa final'!#REF!="Menor"),CONCATENATE("R7C",'Mapa final'!#REF!),"")</f>
        <v>#REF!</v>
      </c>
      <c r="Q32" s="55" t="e">
        <f>IF(AND('Mapa final'!#REF!="Media",'Mapa final'!#REF!="Menor"),CONCATENATE("R7C",'Mapa final'!#REF!),"")</f>
        <v>#REF!</v>
      </c>
      <c r="R32" s="55" t="e">
        <f>IF(AND('Mapa final'!#REF!="Media",'Mapa final'!#REF!="Menor"),CONCATENATE("R7C",'Mapa final'!#REF!),"")</f>
        <v>#REF!</v>
      </c>
      <c r="S32" s="55" t="e">
        <f>IF(AND('Mapa final'!#REF!="Media",'Mapa final'!#REF!="Menor"),CONCATENATE("R7C",'Mapa final'!#REF!),"")</f>
        <v>#REF!</v>
      </c>
      <c r="T32" s="55" t="e">
        <f>IF(AND('Mapa final'!#REF!="Media",'Mapa final'!#REF!="Menor"),CONCATENATE("R7C",'Mapa final'!#REF!),"")</f>
        <v>#REF!</v>
      </c>
      <c r="U32" s="56" t="e">
        <f>IF(AND('Mapa final'!#REF!="Media",'Mapa final'!#REF!="Menor"),CONCATENATE("R7C",'Mapa final'!#REF!),"")</f>
        <v>#REF!</v>
      </c>
      <c r="V32" s="54" t="e">
        <f>IF(AND('Mapa final'!#REF!="Media",'Mapa final'!#REF!="Moderado"),CONCATENATE("R7C",'Mapa final'!#REF!),"")</f>
        <v>#REF!</v>
      </c>
      <c r="W32" s="55" t="e">
        <f>IF(AND('Mapa final'!#REF!="Media",'Mapa final'!#REF!="Moderado"),CONCATENATE("R7C",'Mapa final'!#REF!),"")</f>
        <v>#REF!</v>
      </c>
      <c r="X32" s="55" t="e">
        <f>IF(AND('Mapa final'!#REF!="Media",'Mapa final'!#REF!="Moderado"),CONCATENATE("R7C",'Mapa final'!#REF!),"")</f>
        <v>#REF!</v>
      </c>
      <c r="Y32" s="55" t="e">
        <f>IF(AND('Mapa final'!#REF!="Media",'Mapa final'!#REF!="Moderado"),CONCATENATE("R7C",'Mapa final'!#REF!),"")</f>
        <v>#REF!</v>
      </c>
      <c r="Z32" s="55" t="e">
        <f>IF(AND('Mapa final'!#REF!="Media",'Mapa final'!#REF!="Moderado"),CONCATENATE("R7C",'Mapa final'!#REF!),"")</f>
        <v>#REF!</v>
      </c>
      <c r="AA32" s="56" t="e">
        <f>IF(AND('Mapa final'!#REF!="Media",'Mapa final'!#REF!="Moderado"),CONCATENATE("R7C",'Mapa final'!#REF!),"")</f>
        <v>#REF!</v>
      </c>
      <c r="AB32" s="38" t="e">
        <f>IF(AND('Mapa final'!#REF!="Media",'Mapa final'!#REF!="Mayor"),CONCATENATE("R7C",'Mapa final'!#REF!),"")</f>
        <v>#REF!</v>
      </c>
      <c r="AC32" s="39" t="e">
        <f>IF(AND('Mapa final'!#REF!="Media",'Mapa final'!#REF!="Mayor"),CONCATENATE("R7C",'Mapa final'!#REF!),"")</f>
        <v>#REF!</v>
      </c>
      <c r="AD32" s="44" t="e">
        <f>IF(AND('Mapa final'!#REF!="Media",'Mapa final'!#REF!="Mayor"),CONCATENATE("R7C",'Mapa final'!#REF!),"")</f>
        <v>#REF!</v>
      </c>
      <c r="AE32" s="44" t="e">
        <f>IF(AND('Mapa final'!#REF!="Media",'Mapa final'!#REF!="Mayor"),CONCATENATE("R7C",'Mapa final'!#REF!),"")</f>
        <v>#REF!</v>
      </c>
      <c r="AF32" s="44" t="e">
        <f>IF(AND('Mapa final'!#REF!="Media",'Mapa final'!#REF!="Mayor"),CONCATENATE("R7C",'Mapa final'!#REF!),"")</f>
        <v>#REF!</v>
      </c>
      <c r="AG32" s="40" t="e">
        <f>IF(AND('Mapa final'!#REF!="Media",'Mapa final'!#REF!="Mayor"),CONCATENATE("R7C",'Mapa final'!#REF!),"")</f>
        <v>#REF!</v>
      </c>
      <c r="AH32" s="41" t="e">
        <f>IF(AND('Mapa final'!#REF!="Media",'Mapa final'!#REF!="Catastrófico"),CONCATENATE("R7C",'Mapa final'!#REF!),"")</f>
        <v>#REF!</v>
      </c>
      <c r="AI32" s="42" t="e">
        <f>IF(AND('Mapa final'!#REF!="Media",'Mapa final'!#REF!="Catastrófico"),CONCATENATE("R7C",'Mapa final'!#REF!),"")</f>
        <v>#REF!</v>
      </c>
      <c r="AJ32" s="42" t="e">
        <f>IF(AND('Mapa final'!#REF!="Media",'Mapa final'!#REF!="Catastrófico"),CONCATENATE("R7C",'Mapa final'!#REF!),"")</f>
        <v>#REF!</v>
      </c>
      <c r="AK32" s="42" t="e">
        <f>IF(AND('Mapa final'!#REF!="Media",'Mapa final'!#REF!="Catastrófico"),CONCATENATE("R7C",'Mapa final'!#REF!),"")</f>
        <v>#REF!</v>
      </c>
      <c r="AL32" s="42" t="e">
        <f>IF(AND('Mapa final'!#REF!="Media",'Mapa final'!#REF!="Catastrófico"),CONCATENATE("R7C",'Mapa final'!#REF!),"")</f>
        <v>#REF!</v>
      </c>
      <c r="AM32" s="43" t="e">
        <f>IF(AND('Mapa final'!#REF!="Media",'Mapa final'!#REF!="Catastrófico"),CONCATENATE("R7C",'Mapa final'!#REF!),"")</f>
        <v>#REF!</v>
      </c>
      <c r="AN32" s="70"/>
      <c r="AO32" s="310"/>
      <c r="AP32" s="311"/>
      <c r="AQ32" s="311"/>
      <c r="AR32" s="311"/>
      <c r="AS32" s="311"/>
      <c r="AT32" s="312"/>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25">
      <c r="A33" s="70"/>
      <c r="B33" s="228"/>
      <c r="C33" s="228"/>
      <c r="D33" s="229"/>
      <c r="E33" s="269"/>
      <c r="F33" s="270"/>
      <c r="G33" s="270"/>
      <c r="H33" s="270"/>
      <c r="I33" s="271"/>
      <c r="J33" s="54" t="e">
        <f>IF(AND('Mapa final'!#REF!="Media",'Mapa final'!#REF!="Leve"),CONCATENATE("R8C",'Mapa final'!#REF!),"")</f>
        <v>#REF!</v>
      </c>
      <c r="K33" s="55" t="e">
        <f>IF(AND('Mapa final'!#REF!="Media",'Mapa final'!#REF!="Leve"),CONCATENATE("R8C",'Mapa final'!#REF!),"")</f>
        <v>#REF!</v>
      </c>
      <c r="L33" s="55" t="e">
        <f>IF(AND('Mapa final'!#REF!="Media",'Mapa final'!#REF!="Leve"),CONCATENATE("R8C",'Mapa final'!#REF!),"")</f>
        <v>#REF!</v>
      </c>
      <c r="M33" s="55" t="e">
        <f>IF(AND('Mapa final'!#REF!="Media",'Mapa final'!#REF!="Leve"),CONCATENATE("R8C",'Mapa final'!#REF!),"")</f>
        <v>#REF!</v>
      </c>
      <c r="N33" s="55" t="e">
        <f>IF(AND('Mapa final'!#REF!="Media",'Mapa final'!#REF!="Leve"),CONCATENATE("R8C",'Mapa final'!#REF!),"")</f>
        <v>#REF!</v>
      </c>
      <c r="O33" s="56" t="e">
        <f>IF(AND('Mapa final'!#REF!="Media",'Mapa final'!#REF!="Leve"),CONCATENATE("R8C",'Mapa final'!#REF!),"")</f>
        <v>#REF!</v>
      </c>
      <c r="P33" s="54" t="e">
        <f>IF(AND('Mapa final'!#REF!="Media",'Mapa final'!#REF!="Menor"),CONCATENATE("R8C",'Mapa final'!#REF!),"")</f>
        <v>#REF!</v>
      </c>
      <c r="Q33" s="55" t="e">
        <f>IF(AND('Mapa final'!#REF!="Media",'Mapa final'!#REF!="Menor"),CONCATENATE("R8C",'Mapa final'!#REF!),"")</f>
        <v>#REF!</v>
      </c>
      <c r="R33" s="55" t="e">
        <f>IF(AND('Mapa final'!#REF!="Media",'Mapa final'!#REF!="Menor"),CONCATENATE("R8C",'Mapa final'!#REF!),"")</f>
        <v>#REF!</v>
      </c>
      <c r="S33" s="55" t="e">
        <f>IF(AND('Mapa final'!#REF!="Media",'Mapa final'!#REF!="Menor"),CONCATENATE("R8C",'Mapa final'!#REF!),"")</f>
        <v>#REF!</v>
      </c>
      <c r="T33" s="55" t="e">
        <f>IF(AND('Mapa final'!#REF!="Media",'Mapa final'!#REF!="Menor"),CONCATENATE("R8C",'Mapa final'!#REF!),"")</f>
        <v>#REF!</v>
      </c>
      <c r="U33" s="56" t="e">
        <f>IF(AND('Mapa final'!#REF!="Media",'Mapa final'!#REF!="Menor"),CONCATENATE("R8C",'Mapa final'!#REF!),"")</f>
        <v>#REF!</v>
      </c>
      <c r="V33" s="54" t="e">
        <f>IF(AND('Mapa final'!#REF!="Media",'Mapa final'!#REF!="Moderado"),CONCATENATE("R8C",'Mapa final'!#REF!),"")</f>
        <v>#REF!</v>
      </c>
      <c r="W33" s="55" t="e">
        <f>IF(AND('Mapa final'!#REF!="Media",'Mapa final'!#REF!="Moderado"),CONCATENATE("R8C",'Mapa final'!#REF!),"")</f>
        <v>#REF!</v>
      </c>
      <c r="X33" s="55" t="e">
        <f>IF(AND('Mapa final'!#REF!="Media",'Mapa final'!#REF!="Moderado"),CONCATENATE("R8C",'Mapa final'!#REF!),"")</f>
        <v>#REF!</v>
      </c>
      <c r="Y33" s="55" t="e">
        <f>IF(AND('Mapa final'!#REF!="Media",'Mapa final'!#REF!="Moderado"),CONCATENATE("R8C",'Mapa final'!#REF!),"")</f>
        <v>#REF!</v>
      </c>
      <c r="Z33" s="55" t="e">
        <f>IF(AND('Mapa final'!#REF!="Media",'Mapa final'!#REF!="Moderado"),CONCATENATE("R8C",'Mapa final'!#REF!),"")</f>
        <v>#REF!</v>
      </c>
      <c r="AA33" s="56" t="e">
        <f>IF(AND('Mapa final'!#REF!="Media",'Mapa final'!#REF!="Moderado"),CONCATENATE("R8C",'Mapa final'!#REF!),"")</f>
        <v>#REF!</v>
      </c>
      <c r="AB33" s="38" t="e">
        <f>IF(AND('Mapa final'!#REF!="Media",'Mapa final'!#REF!="Mayor"),CONCATENATE("R8C",'Mapa final'!#REF!),"")</f>
        <v>#REF!</v>
      </c>
      <c r="AC33" s="39" t="e">
        <f>IF(AND('Mapa final'!#REF!="Media",'Mapa final'!#REF!="Mayor"),CONCATENATE("R8C",'Mapa final'!#REF!),"")</f>
        <v>#REF!</v>
      </c>
      <c r="AD33" s="44" t="e">
        <f>IF(AND('Mapa final'!#REF!="Media",'Mapa final'!#REF!="Mayor"),CONCATENATE("R8C",'Mapa final'!#REF!),"")</f>
        <v>#REF!</v>
      </c>
      <c r="AE33" s="44" t="e">
        <f>IF(AND('Mapa final'!#REF!="Media",'Mapa final'!#REF!="Mayor"),CONCATENATE("R8C",'Mapa final'!#REF!),"")</f>
        <v>#REF!</v>
      </c>
      <c r="AF33" s="44" t="e">
        <f>IF(AND('Mapa final'!#REF!="Media",'Mapa final'!#REF!="Mayor"),CONCATENATE("R8C",'Mapa final'!#REF!),"")</f>
        <v>#REF!</v>
      </c>
      <c r="AG33" s="40" t="e">
        <f>IF(AND('Mapa final'!#REF!="Media",'Mapa final'!#REF!="Mayor"),CONCATENATE("R8C",'Mapa final'!#REF!),"")</f>
        <v>#REF!</v>
      </c>
      <c r="AH33" s="41" t="e">
        <f>IF(AND('Mapa final'!#REF!="Media",'Mapa final'!#REF!="Catastrófico"),CONCATENATE("R8C",'Mapa final'!#REF!),"")</f>
        <v>#REF!</v>
      </c>
      <c r="AI33" s="42" t="e">
        <f>IF(AND('Mapa final'!#REF!="Media",'Mapa final'!#REF!="Catastrófico"),CONCATENATE("R8C",'Mapa final'!#REF!),"")</f>
        <v>#REF!</v>
      </c>
      <c r="AJ33" s="42" t="e">
        <f>IF(AND('Mapa final'!#REF!="Media",'Mapa final'!#REF!="Catastrófico"),CONCATENATE("R8C",'Mapa final'!#REF!),"")</f>
        <v>#REF!</v>
      </c>
      <c r="AK33" s="42" t="e">
        <f>IF(AND('Mapa final'!#REF!="Media",'Mapa final'!#REF!="Catastrófico"),CONCATENATE("R8C",'Mapa final'!#REF!),"")</f>
        <v>#REF!</v>
      </c>
      <c r="AL33" s="42" t="e">
        <f>IF(AND('Mapa final'!#REF!="Media",'Mapa final'!#REF!="Catastrófico"),CONCATENATE("R8C",'Mapa final'!#REF!),"")</f>
        <v>#REF!</v>
      </c>
      <c r="AM33" s="43" t="e">
        <f>IF(AND('Mapa final'!#REF!="Media",'Mapa final'!#REF!="Catastrófico"),CONCATENATE("R8C",'Mapa final'!#REF!),"")</f>
        <v>#REF!</v>
      </c>
      <c r="AN33" s="70"/>
      <c r="AO33" s="310"/>
      <c r="AP33" s="311"/>
      <c r="AQ33" s="311"/>
      <c r="AR33" s="311"/>
      <c r="AS33" s="311"/>
      <c r="AT33" s="312"/>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25">
      <c r="A34" s="70"/>
      <c r="B34" s="228"/>
      <c r="C34" s="228"/>
      <c r="D34" s="229"/>
      <c r="E34" s="269"/>
      <c r="F34" s="270"/>
      <c r="G34" s="270"/>
      <c r="H34" s="270"/>
      <c r="I34" s="271"/>
      <c r="J34" s="54" t="e">
        <f>IF(AND('Mapa final'!#REF!="Media",'Mapa final'!#REF!="Leve"),CONCATENATE("R9C",'Mapa final'!#REF!),"")</f>
        <v>#REF!</v>
      </c>
      <c r="K34" s="55" t="e">
        <f>IF(AND('Mapa final'!#REF!="Media",'Mapa final'!#REF!="Leve"),CONCATENATE("R9C",'Mapa final'!#REF!),"")</f>
        <v>#REF!</v>
      </c>
      <c r="L34" s="55" t="e">
        <f>IF(AND('Mapa final'!#REF!="Media",'Mapa final'!#REF!="Leve"),CONCATENATE("R9C",'Mapa final'!#REF!),"")</f>
        <v>#REF!</v>
      </c>
      <c r="M34" s="55" t="e">
        <f>IF(AND('Mapa final'!#REF!="Media",'Mapa final'!#REF!="Leve"),CONCATENATE("R9C",'Mapa final'!#REF!),"")</f>
        <v>#REF!</v>
      </c>
      <c r="N34" s="55" t="e">
        <f>IF(AND('Mapa final'!#REF!="Media",'Mapa final'!#REF!="Leve"),CONCATENATE("R9C",'Mapa final'!#REF!),"")</f>
        <v>#REF!</v>
      </c>
      <c r="O34" s="56" t="e">
        <f>IF(AND('Mapa final'!#REF!="Media",'Mapa final'!#REF!="Leve"),CONCATENATE("R9C",'Mapa final'!#REF!),"")</f>
        <v>#REF!</v>
      </c>
      <c r="P34" s="54" t="e">
        <f>IF(AND('Mapa final'!#REF!="Media",'Mapa final'!#REF!="Menor"),CONCATENATE("R9C",'Mapa final'!#REF!),"")</f>
        <v>#REF!</v>
      </c>
      <c r="Q34" s="55" t="e">
        <f>IF(AND('Mapa final'!#REF!="Media",'Mapa final'!#REF!="Menor"),CONCATENATE("R9C",'Mapa final'!#REF!),"")</f>
        <v>#REF!</v>
      </c>
      <c r="R34" s="55" t="e">
        <f>IF(AND('Mapa final'!#REF!="Media",'Mapa final'!#REF!="Menor"),CONCATENATE("R9C",'Mapa final'!#REF!),"")</f>
        <v>#REF!</v>
      </c>
      <c r="S34" s="55" t="e">
        <f>IF(AND('Mapa final'!#REF!="Media",'Mapa final'!#REF!="Menor"),CONCATENATE("R9C",'Mapa final'!#REF!),"")</f>
        <v>#REF!</v>
      </c>
      <c r="T34" s="55" t="e">
        <f>IF(AND('Mapa final'!#REF!="Media",'Mapa final'!#REF!="Menor"),CONCATENATE("R9C",'Mapa final'!#REF!),"")</f>
        <v>#REF!</v>
      </c>
      <c r="U34" s="56" t="e">
        <f>IF(AND('Mapa final'!#REF!="Media",'Mapa final'!#REF!="Menor"),CONCATENATE("R9C",'Mapa final'!#REF!),"")</f>
        <v>#REF!</v>
      </c>
      <c r="V34" s="54" t="e">
        <f>IF(AND('Mapa final'!#REF!="Media",'Mapa final'!#REF!="Moderado"),CONCATENATE("R9C",'Mapa final'!#REF!),"")</f>
        <v>#REF!</v>
      </c>
      <c r="W34" s="55" t="e">
        <f>IF(AND('Mapa final'!#REF!="Media",'Mapa final'!#REF!="Moderado"),CONCATENATE("R9C",'Mapa final'!#REF!),"")</f>
        <v>#REF!</v>
      </c>
      <c r="X34" s="55" t="e">
        <f>IF(AND('Mapa final'!#REF!="Media",'Mapa final'!#REF!="Moderado"),CONCATENATE("R9C",'Mapa final'!#REF!),"")</f>
        <v>#REF!</v>
      </c>
      <c r="Y34" s="55" t="e">
        <f>IF(AND('Mapa final'!#REF!="Media",'Mapa final'!#REF!="Moderado"),CONCATENATE("R9C",'Mapa final'!#REF!),"")</f>
        <v>#REF!</v>
      </c>
      <c r="Z34" s="55" t="e">
        <f>IF(AND('Mapa final'!#REF!="Media",'Mapa final'!#REF!="Moderado"),CONCATENATE("R9C",'Mapa final'!#REF!),"")</f>
        <v>#REF!</v>
      </c>
      <c r="AA34" s="56" t="e">
        <f>IF(AND('Mapa final'!#REF!="Media",'Mapa final'!#REF!="Moderado"),CONCATENATE("R9C",'Mapa final'!#REF!),"")</f>
        <v>#REF!</v>
      </c>
      <c r="AB34" s="38" t="e">
        <f>IF(AND('Mapa final'!#REF!="Media",'Mapa final'!#REF!="Mayor"),CONCATENATE("R9C",'Mapa final'!#REF!),"")</f>
        <v>#REF!</v>
      </c>
      <c r="AC34" s="39" t="e">
        <f>IF(AND('Mapa final'!#REF!="Media",'Mapa final'!#REF!="Mayor"),CONCATENATE("R9C",'Mapa final'!#REF!),"")</f>
        <v>#REF!</v>
      </c>
      <c r="AD34" s="44" t="e">
        <f>IF(AND('Mapa final'!#REF!="Media",'Mapa final'!#REF!="Mayor"),CONCATENATE("R9C",'Mapa final'!#REF!),"")</f>
        <v>#REF!</v>
      </c>
      <c r="AE34" s="44" t="e">
        <f>IF(AND('Mapa final'!#REF!="Media",'Mapa final'!#REF!="Mayor"),CONCATENATE("R9C",'Mapa final'!#REF!),"")</f>
        <v>#REF!</v>
      </c>
      <c r="AF34" s="44" t="e">
        <f>IF(AND('Mapa final'!#REF!="Media",'Mapa final'!#REF!="Mayor"),CONCATENATE("R9C",'Mapa final'!#REF!),"")</f>
        <v>#REF!</v>
      </c>
      <c r="AG34" s="40" t="e">
        <f>IF(AND('Mapa final'!#REF!="Media",'Mapa final'!#REF!="Mayor"),CONCATENATE("R9C",'Mapa final'!#REF!),"")</f>
        <v>#REF!</v>
      </c>
      <c r="AH34" s="41" t="e">
        <f>IF(AND('Mapa final'!#REF!="Media",'Mapa final'!#REF!="Catastrófico"),CONCATENATE("R9C",'Mapa final'!#REF!),"")</f>
        <v>#REF!</v>
      </c>
      <c r="AI34" s="42" t="e">
        <f>IF(AND('Mapa final'!#REF!="Media",'Mapa final'!#REF!="Catastrófico"),CONCATENATE("R9C",'Mapa final'!#REF!),"")</f>
        <v>#REF!</v>
      </c>
      <c r="AJ34" s="42" t="e">
        <f>IF(AND('Mapa final'!#REF!="Media",'Mapa final'!#REF!="Catastrófico"),CONCATENATE("R9C",'Mapa final'!#REF!),"")</f>
        <v>#REF!</v>
      </c>
      <c r="AK34" s="42" t="e">
        <f>IF(AND('Mapa final'!#REF!="Media",'Mapa final'!#REF!="Catastrófico"),CONCATENATE("R9C",'Mapa final'!#REF!),"")</f>
        <v>#REF!</v>
      </c>
      <c r="AL34" s="42" t="e">
        <f>IF(AND('Mapa final'!#REF!="Media",'Mapa final'!#REF!="Catastrófico"),CONCATENATE("R9C",'Mapa final'!#REF!),"")</f>
        <v>#REF!</v>
      </c>
      <c r="AM34" s="43" t="e">
        <f>IF(AND('Mapa final'!#REF!="Media",'Mapa final'!#REF!="Catastrófico"),CONCATENATE("R9C",'Mapa final'!#REF!),"")</f>
        <v>#REF!</v>
      </c>
      <c r="AN34" s="70"/>
      <c r="AO34" s="310"/>
      <c r="AP34" s="311"/>
      <c r="AQ34" s="311"/>
      <c r="AR34" s="311"/>
      <c r="AS34" s="311"/>
      <c r="AT34" s="312"/>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3">
      <c r="A35" s="70"/>
      <c r="B35" s="228"/>
      <c r="C35" s="228"/>
      <c r="D35" s="229"/>
      <c r="E35" s="272"/>
      <c r="F35" s="273"/>
      <c r="G35" s="273"/>
      <c r="H35" s="273"/>
      <c r="I35" s="274"/>
      <c r="J35" s="54" t="e">
        <f>IF(AND('Mapa final'!#REF!="Media",'Mapa final'!#REF!="Leve"),CONCATENATE("R10C",'Mapa final'!#REF!),"")</f>
        <v>#REF!</v>
      </c>
      <c r="K35" s="55" t="e">
        <f>IF(AND('Mapa final'!#REF!="Media",'Mapa final'!#REF!="Leve"),CONCATENATE("R10C",'Mapa final'!#REF!),"")</f>
        <v>#REF!</v>
      </c>
      <c r="L35" s="55" t="e">
        <f>IF(AND('Mapa final'!#REF!="Media",'Mapa final'!#REF!="Leve"),CONCATENATE("R10C",'Mapa final'!#REF!),"")</f>
        <v>#REF!</v>
      </c>
      <c r="M35" s="55" t="e">
        <f>IF(AND('Mapa final'!#REF!="Media",'Mapa final'!#REF!="Leve"),CONCATENATE("R10C",'Mapa final'!#REF!),"")</f>
        <v>#REF!</v>
      </c>
      <c r="N35" s="55" t="e">
        <f>IF(AND('Mapa final'!#REF!="Media",'Mapa final'!#REF!="Leve"),CONCATENATE("R10C",'Mapa final'!#REF!),"")</f>
        <v>#REF!</v>
      </c>
      <c r="O35" s="56" t="e">
        <f>IF(AND('Mapa final'!#REF!="Media",'Mapa final'!#REF!="Leve"),CONCATENATE("R10C",'Mapa final'!#REF!),"")</f>
        <v>#REF!</v>
      </c>
      <c r="P35" s="54" t="e">
        <f>IF(AND('Mapa final'!#REF!="Media",'Mapa final'!#REF!="Menor"),CONCATENATE("R10C",'Mapa final'!#REF!),"")</f>
        <v>#REF!</v>
      </c>
      <c r="Q35" s="55" t="e">
        <f>IF(AND('Mapa final'!#REF!="Media",'Mapa final'!#REF!="Menor"),CONCATENATE("R10C",'Mapa final'!#REF!),"")</f>
        <v>#REF!</v>
      </c>
      <c r="R35" s="55" t="e">
        <f>IF(AND('Mapa final'!#REF!="Media",'Mapa final'!#REF!="Menor"),CONCATENATE("R10C",'Mapa final'!#REF!),"")</f>
        <v>#REF!</v>
      </c>
      <c r="S35" s="55" t="e">
        <f>IF(AND('Mapa final'!#REF!="Media",'Mapa final'!#REF!="Menor"),CONCATENATE("R10C",'Mapa final'!#REF!),"")</f>
        <v>#REF!</v>
      </c>
      <c r="T35" s="55" t="e">
        <f>IF(AND('Mapa final'!#REF!="Media",'Mapa final'!#REF!="Menor"),CONCATENATE("R10C",'Mapa final'!#REF!),"")</f>
        <v>#REF!</v>
      </c>
      <c r="U35" s="56" t="e">
        <f>IF(AND('Mapa final'!#REF!="Media",'Mapa final'!#REF!="Menor"),CONCATENATE("R10C",'Mapa final'!#REF!),"")</f>
        <v>#REF!</v>
      </c>
      <c r="V35" s="54" t="e">
        <f>IF(AND('Mapa final'!#REF!="Media",'Mapa final'!#REF!="Moderado"),CONCATENATE("R10C",'Mapa final'!#REF!),"")</f>
        <v>#REF!</v>
      </c>
      <c r="W35" s="55" t="e">
        <f>IF(AND('Mapa final'!#REF!="Media",'Mapa final'!#REF!="Moderado"),CONCATENATE("R10C",'Mapa final'!#REF!),"")</f>
        <v>#REF!</v>
      </c>
      <c r="X35" s="55" t="e">
        <f>IF(AND('Mapa final'!#REF!="Media",'Mapa final'!#REF!="Moderado"),CONCATENATE("R10C",'Mapa final'!#REF!),"")</f>
        <v>#REF!</v>
      </c>
      <c r="Y35" s="55" t="e">
        <f>IF(AND('Mapa final'!#REF!="Media",'Mapa final'!#REF!="Moderado"),CONCATENATE("R10C",'Mapa final'!#REF!),"")</f>
        <v>#REF!</v>
      </c>
      <c r="Z35" s="55" t="e">
        <f>IF(AND('Mapa final'!#REF!="Media",'Mapa final'!#REF!="Moderado"),CONCATENATE("R10C",'Mapa final'!#REF!),"")</f>
        <v>#REF!</v>
      </c>
      <c r="AA35" s="56" t="e">
        <f>IF(AND('Mapa final'!#REF!="Media",'Mapa final'!#REF!="Moderado"),CONCATENATE("R10C",'Mapa final'!#REF!),"")</f>
        <v>#REF!</v>
      </c>
      <c r="AB35" s="45" t="e">
        <f>IF(AND('Mapa final'!#REF!="Media",'Mapa final'!#REF!="Mayor"),CONCATENATE("R10C",'Mapa final'!#REF!),"")</f>
        <v>#REF!</v>
      </c>
      <c r="AC35" s="46" t="e">
        <f>IF(AND('Mapa final'!#REF!="Media",'Mapa final'!#REF!="Mayor"),CONCATENATE("R10C",'Mapa final'!#REF!),"")</f>
        <v>#REF!</v>
      </c>
      <c r="AD35" s="46" t="e">
        <f>IF(AND('Mapa final'!#REF!="Media",'Mapa final'!#REF!="Mayor"),CONCATENATE("R10C",'Mapa final'!#REF!),"")</f>
        <v>#REF!</v>
      </c>
      <c r="AE35" s="46" t="e">
        <f>IF(AND('Mapa final'!#REF!="Media",'Mapa final'!#REF!="Mayor"),CONCATENATE("R10C",'Mapa final'!#REF!),"")</f>
        <v>#REF!</v>
      </c>
      <c r="AF35" s="46" t="e">
        <f>IF(AND('Mapa final'!#REF!="Media",'Mapa final'!#REF!="Mayor"),CONCATENATE("R10C",'Mapa final'!#REF!),"")</f>
        <v>#REF!</v>
      </c>
      <c r="AG35" s="47" t="e">
        <f>IF(AND('Mapa final'!#REF!="Media",'Mapa final'!#REF!="Mayor"),CONCATENATE("R10C",'Mapa final'!#REF!),"")</f>
        <v>#REF!</v>
      </c>
      <c r="AH35" s="48" t="e">
        <f>IF(AND('Mapa final'!#REF!="Media",'Mapa final'!#REF!="Catastrófico"),CONCATENATE("R10C",'Mapa final'!#REF!),"")</f>
        <v>#REF!</v>
      </c>
      <c r="AI35" s="49" t="e">
        <f>IF(AND('Mapa final'!#REF!="Media",'Mapa final'!#REF!="Catastrófico"),CONCATENATE("R10C",'Mapa final'!#REF!),"")</f>
        <v>#REF!</v>
      </c>
      <c r="AJ35" s="49" t="e">
        <f>IF(AND('Mapa final'!#REF!="Media",'Mapa final'!#REF!="Catastrófico"),CONCATENATE("R10C",'Mapa final'!#REF!),"")</f>
        <v>#REF!</v>
      </c>
      <c r="AK35" s="49" t="e">
        <f>IF(AND('Mapa final'!#REF!="Media",'Mapa final'!#REF!="Catastrófico"),CONCATENATE("R10C",'Mapa final'!#REF!),"")</f>
        <v>#REF!</v>
      </c>
      <c r="AL35" s="49" t="e">
        <f>IF(AND('Mapa final'!#REF!="Media",'Mapa final'!#REF!="Catastrófico"),CONCATENATE("R10C",'Mapa final'!#REF!),"")</f>
        <v>#REF!</v>
      </c>
      <c r="AM35" s="50" t="e">
        <f>IF(AND('Mapa final'!#REF!="Media",'Mapa final'!#REF!="Catastrófico"),CONCATENATE("R10C",'Mapa final'!#REF!),"")</f>
        <v>#REF!</v>
      </c>
      <c r="AN35" s="70"/>
      <c r="AO35" s="313"/>
      <c r="AP35" s="314"/>
      <c r="AQ35" s="314"/>
      <c r="AR35" s="314"/>
      <c r="AS35" s="314"/>
      <c r="AT35" s="315"/>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15" customHeight="1" x14ac:dyDescent="0.25">
      <c r="A36" s="70"/>
      <c r="B36" s="228"/>
      <c r="C36" s="228"/>
      <c r="D36" s="229"/>
      <c r="E36" s="266" t="s">
        <v>114</v>
      </c>
      <c r="F36" s="267"/>
      <c r="G36" s="267"/>
      <c r="H36" s="267"/>
      <c r="I36" s="267"/>
      <c r="J36" s="60" t="e">
        <f>IF(AND('Mapa final'!#REF!="Baja",'Mapa final'!#REF!="Leve"),CONCATENATE("R1C",'Mapa final'!#REF!),"")</f>
        <v>#REF!</v>
      </c>
      <c r="K36" s="61" t="e">
        <f>IF(AND('Mapa final'!#REF!="Baja",'Mapa final'!#REF!="Leve"),CONCATENATE("R1C",'Mapa final'!#REF!),"")</f>
        <v>#REF!</v>
      </c>
      <c r="L36" s="61" t="e">
        <f>IF(AND('Mapa final'!#REF!="Baja",'Mapa final'!#REF!="Leve"),CONCATENATE("R1C",'Mapa final'!#REF!),"")</f>
        <v>#REF!</v>
      </c>
      <c r="M36" s="61" t="e">
        <f>IF(AND('Mapa final'!#REF!="Baja",'Mapa final'!#REF!="Leve"),CONCATENATE("R1C",'Mapa final'!#REF!),"")</f>
        <v>#REF!</v>
      </c>
      <c r="N36" s="61" t="e">
        <f>IF(AND('Mapa final'!#REF!="Baja",'Mapa final'!#REF!="Leve"),CONCATENATE("R1C",'Mapa final'!#REF!),"")</f>
        <v>#REF!</v>
      </c>
      <c r="O36" s="62" t="e">
        <f>IF(AND('Mapa final'!#REF!="Baja",'Mapa final'!#REF!="Leve"),CONCATENATE("R1C",'Mapa final'!#REF!),"")</f>
        <v>#REF!</v>
      </c>
      <c r="P36" s="51" t="e">
        <f>IF(AND('Mapa final'!#REF!="Baja",'Mapa final'!#REF!="Menor"),CONCATENATE("R1C",'Mapa final'!#REF!),"")</f>
        <v>#REF!</v>
      </c>
      <c r="Q36" s="52" t="e">
        <f>IF(AND('Mapa final'!#REF!="Baja",'Mapa final'!#REF!="Menor"),CONCATENATE("R1C",'Mapa final'!#REF!),"")</f>
        <v>#REF!</v>
      </c>
      <c r="R36" s="52" t="e">
        <f>IF(AND('Mapa final'!#REF!="Baja",'Mapa final'!#REF!="Menor"),CONCATENATE("R1C",'Mapa final'!#REF!),"")</f>
        <v>#REF!</v>
      </c>
      <c r="S36" s="52" t="e">
        <f>IF(AND('Mapa final'!#REF!="Baja",'Mapa final'!#REF!="Menor"),CONCATENATE("R1C",'Mapa final'!#REF!),"")</f>
        <v>#REF!</v>
      </c>
      <c r="T36" s="52" t="e">
        <f>IF(AND('Mapa final'!#REF!="Baja",'Mapa final'!#REF!="Menor"),CONCATENATE("R1C",'Mapa final'!#REF!),"")</f>
        <v>#REF!</v>
      </c>
      <c r="U36" s="53" t="e">
        <f>IF(AND('Mapa final'!#REF!="Baja",'Mapa final'!#REF!="Menor"),CONCATENATE("R1C",'Mapa final'!#REF!),"")</f>
        <v>#REF!</v>
      </c>
      <c r="V36" s="51" t="e">
        <f>IF(AND('Mapa final'!#REF!="Baja",'Mapa final'!#REF!="Moderado"),CONCATENATE("R1C",'Mapa final'!#REF!),"")</f>
        <v>#REF!</v>
      </c>
      <c r="W36" s="52" t="e">
        <f>IF(AND('Mapa final'!#REF!="Baja",'Mapa final'!#REF!="Moderado"),CONCATENATE("R1C",'Mapa final'!#REF!),"")</f>
        <v>#REF!</v>
      </c>
      <c r="X36" s="52" t="e">
        <f>IF(AND('Mapa final'!#REF!="Baja",'Mapa final'!#REF!="Moderado"),CONCATENATE("R1C",'Mapa final'!#REF!),"")</f>
        <v>#REF!</v>
      </c>
      <c r="Y36" s="52" t="e">
        <f>IF(AND('Mapa final'!#REF!="Baja",'Mapa final'!#REF!="Moderado"),CONCATENATE("R1C",'Mapa final'!#REF!),"")</f>
        <v>#REF!</v>
      </c>
      <c r="Z36" s="52" t="e">
        <f>IF(AND('Mapa final'!#REF!="Baja",'Mapa final'!#REF!="Moderado"),CONCATENATE("R1C",'Mapa final'!#REF!),"")</f>
        <v>#REF!</v>
      </c>
      <c r="AA36" s="53" t="e">
        <f>IF(AND('Mapa final'!#REF!="Baja",'Mapa final'!#REF!="Moderado"),CONCATENATE("R1C",'Mapa final'!#REF!),"")</f>
        <v>#REF!</v>
      </c>
      <c r="AB36" s="32" t="e">
        <f>IF(AND('Mapa final'!#REF!="Baja",'Mapa final'!#REF!="Mayor"),CONCATENATE("R1C",'Mapa final'!#REF!),"")</f>
        <v>#REF!</v>
      </c>
      <c r="AC36" s="33" t="e">
        <f>IF(AND('Mapa final'!#REF!="Baja",'Mapa final'!#REF!="Mayor"),CONCATENATE("R1C",'Mapa final'!#REF!),"")</f>
        <v>#REF!</v>
      </c>
      <c r="AD36" s="33" t="e">
        <f>IF(AND('Mapa final'!#REF!="Baja",'Mapa final'!#REF!="Mayor"),CONCATENATE("R1C",'Mapa final'!#REF!),"")</f>
        <v>#REF!</v>
      </c>
      <c r="AE36" s="33" t="e">
        <f>IF(AND('Mapa final'!#REF!="Baja",'Mapa final'!#REF!="Mayor"),CONCATENATE("R1C",'Mapa final'!#REF!),"")</f>
        <v>#REF!</v>
      </c>
      <c r="AF36" s="33" t="e">
        <f>IF(AND('Mapa final'!#REF!="Baja",'Mapa final'!#REF!="Mayor"),CONCATENATE("R1C",'Mapa final'!#REF!),"")</f>
        <v>#REF!</v>
      </c>
      <c r="AG36" s="34" t="e">
        <f>IF(AND('Mapa final'!#REF!="Baja",'Mapa final'!#REF!="Mayor"),CONCATENATE("R1C",'Mapa final'!#REF!),"")</f>
        <v>#REF!</v>
      </c>
      <c r="AH36" s="35" t="e">
        <f>IF(AND('Mapa final'!#REF!="Baja",'Mapa final'!#REF!="Catastrófico"),CONCATENATE("R1C",'Mapa final'!#REF!),"")</f>
        <v>#REF!</v>
      </c>
      <c r="AI36" s="36" t="e">
        <f>IF(AND('Mapa final'!#REF!="Baja",'Mapa final'!#REF!="Catastrófico"),CONCATENATE("R1C",'Mapa final'!#REF!),"")</f>
        <v>#REF!</v>
      </c>
      <c r="AJ36" s="36" t="e">
        <f>IF(AND('Mapa final'!#REF!="Baja",'Mapa final'!#REF!="Catastrófico"),CONCATENATE("R1C",'Mapa final'!#REF!),"")</f>
        <v>#REF!</v>
      </c>
      <c r="AK36" s="36" t="e">
        <f>IF(AND('Mapa final'!#REF!="Baja",'Mapa final'!#REF!="Catastrófico"),CONCATENATE("R1C",'Mapa final'!#REF!),"")</f>
        <v>#REF!</v>
      </c>
      <c r="AL36" s="36" t="e">
        <f>IF(AND('Mapa final'!#REF!="Baja",'Mapa final'!#REF!="Catastrófico"),CONCATENATE("R1C",'Mapa final'!#REF!),"")</f>
        <v>#REF!</v>
      </c>
      <c r="AM36" s="37" t="e">
        <f>IF(AND('Mapa final'!#REF!="Baja",'Mapa final'!#REF!="Catastrófico"),CONCATENATE("R1C",'Mapa final'!#REF!),"")</f>
        <v>#REF!</v>
      </c>
      <c r="AN36" s="70"/>
      <c r="AO36" s="298" t="s">
        <v>82</v>
      </c>
      <c r="AP36" s="299"/>
      <c r="AQ36" s="299"/>
      <c r="AR36" s="299"/>
      <c r="AS36" s="299"/>
      <c r="AT36" s="30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15" customHeight="1" x14ac:dyDescent="0.25">
      <c r="A37" s="70"/>
      <c r="B37" s="228"/>
      <c r="C37" s="228"/>
      <c r="D37" s="229"/>
      <c r="E37" s="285"/>
      <c r="F37" s="286"/>
      <c r="G37" s="286"/>
      <c r="H37" s="286"/>
      <c r="I37" s="286"/>
      <c r="J37" s="63" t="e">
        <f>IF(AND('Mapa final'!#REF!="Baja",'Mapa final'!#REF!="Leve"),CONCATENATE("R2C",'Mapa final'!#REF!),"")</f>
        <v>#REF!</v>
      </c>
      <c r="K37" s="64" t="e">
        <f>IF(AND('Mapa final'!#REF!="Baja",'Mapa final'!#REF!="Leve"),CONCATENATE("R2C",'Mapa final'!#REF!),"")</f>
        <v>#REF!</v>
      </c>
      <c r="L37" s="64" t="e">
        <f>IF(AND('Mapa final'!#REF!="Baja",'Mapa final'!#REF!="Leve"),CONCATENATE("R2C",'Mapa final'!#REF!),"")</f>
        <v>#REF!</v>
      </c>
      <c r="M37" s="64" t="e">
        <f>IF(AND('Mapa final'!#REF!="Baja",'Mapa final'!#REF!="Leve"),CONCATENATE("R2C",'Mapa final'!#REF!),"")</f>
        <v>#REF!</v>
      </c>
      <c r="N37" s="64" t="e">
        <f>IF(AND('Mapa final'!#REF!="Baja",'Mapa final'!#REF!="Leve"),CONCATENATE("R2C",'Mapa final'!#REF!),"")</f>
        <v>#REF!</v>
      </c>
      <c r="O37" s="65" t="e">
        <f>IF(AND('Mapa final'!#REF!="Baja",'Mapa final'!#REF!="Leve"),CONCATENATE("R2C",'Mapa final'!#REF!),"")</f>
        <v>#REF!</v>
      </c>
      <c r="P37" s="54" t="e">
        <f>IF(AND('Mapa final'!#REF!="Baja",'Mapa final'!#REF!="Menor"),CONCATENATE("R2C",'Mapa final'!#REF!),"")</f>
        <v>#REF!</v>
      </c>
      <c r="Q37" s="55" t="e">
        <f>IF(AND('Mapa final'!#REF!="Baja",'Mapa final'!#REF!="Menor"),CONCATENATE("R2C",'Mapa final'!#REF!),"")</f>
        <v>#REF!</v>
      </c>
      <c r="R37" s="55" t="e">
        <f>IF(AND('Mapa final'!#REF!="Baja",'Mapa final'!#REF!="Menor"),CONCATENATE("R2C",'Mapa final'!#REF!),"")</f>
        <v>#REF!</v>
      </c>
      <c r="S37" s="55" t="e">
        <f>IF(AND('Mapa final'!#REF!="Baja",'Mapa final'!#REF!="Menor"),CONCATENATE("R2C",'Mapa final'!#REF!),"")</f>
        <v>#REF!</v>
      </c>
      <c r="T37" s="55" t="e">
        <f>IF(AND('Mapa final'!#REF!="Baja",'Mapa final'!#REF!="Menor"),CONCATENATE("R2C",'Mapa final'!#REF!),"")</f>
        <v>#REF!</v>
      </c>
      <c r="U37" s="56" t="e">
        <f>IF(AND('Mapa final'!#REF!="Baja",'Mapa final'!#REF!="Menor"),CONCATENATE("R2C",'Mapa final'!#REF!),"")</f>
        <v>#REF!</v>
      </c>
      <c r="V37" s="54" t="e">
        <f>IF(AND('Mapa final'!#REF!="Baja",'Mapa final'!#REF!="Moderado"),CONCATENATE("R2C",'Mapa final'!#REF!),"")</f>
        <v>#REF!</v>
      </c>
      <c r="W37" s="55" t="e">
        <f>IF(AND('Mapa final'!#REF!="Baja",'Mapa final'!#REF!="Moderado"),CONCATENATE("R2C",'Mapa final'!#REF!),"")</f>
        <v>#REF!</v>
      </c>
      <c r="X37" s="55" t="e">
        <f>IF(AND('Mapa final'!#REF!="Baja",'Mapa final'!#REF!="Moderado"),CONCATENATE("R2C",'Mapa final'!#REF!),"")</f>
        <v>#REF!</v>
      </c>
      <c r="Y37" s="55" t="e">
        <f>IF(AND('Mapa final'!#REF!="Baja",'Mapa final'!#REF!="Moderado"),CONCATENATE("R2C",'Mapa final'!#REF!),"")</f>
        <v>#REF!</v>
      </c>
      <c r="Z37" s="55" t="e">
        <f>IF(AND('Mapa final'!#REF!="Baja",'Mapa final'!#REF!="Moderado"),CONCATENATE("R2C",'Mapa final'!#REF!),"")</f>
        <v>#REF!</v>
      </c>
      <c r="AA37" s="56" t="e">
        <f>IF(AND('Mapa final'!#REF!="Baja",'Mapa final'!#REF!="Moderado"),CONCATENATE("R2C",'Mapa final'!#REF!),"")</f>
        <v>#REF!</v>
      </c>
      <c r="AB37" s="38" t="e">
        <f>IF(AND('Mapa final'!#REF!="Baja",'Mapa final'!#REF!="Mayor"),CONCATENATE("R2C",'Mapa final'!#REF!),"")</f>
        <v>#REF!</v>
      </c>
      <c r="AC37" s="39" t="e">
        <f>IF(AND('Mapa final'!#REF!="Baja",'Mapa final'!#REF!="Mayor"),CONCATENATE("R2C",'Mapa final'!#REF!),"")</f>
        <v>#REF!</v>
      </c>
      <c r="AD37" s="39" t="e">
        <f>IF(AND('Mapa final'!#REF!="Baja",'Mapa final'!#REF!="Mayor"),CONCATENATE("R2C",'Mapa final'!#REF!),"")</f>
        <v>#REF!</v>
      </c>
      <c r="AE37" s="39" t="e">
        <f>IF(AND('Mapa final'!#REF!="Baja",'Mapa final'!#REF!="Mayor"),CONCATENATE("R2C",'Mapa final'!#REF!),"")</f>
        <v>#REF!</v>
      </c>
      <c r="AF37" s="39" t="e">
        <f>IF(AND('Mapa final'!#REF!="Baja",'Mapa final'!#REF!="Mayor"),CONCATENATE("R2C",'Mapa final'!#REF!),"")</f>
        <v>#REF!</v>
      </c>
      <c r="AG37" s="40" t="e">
        <f>IF(AND('Mapa final'!#REF!="Baja",'Mapa final'!#REF!="Mayor"),CONCATENATE("R2C",'Mapa final'!#REF!),"")</f>
        <v>#REF!</v>
      </c>
      <c r="AH37" s="41" t="e">
        <f>IF(AND('Mapa final'!#REF!="Baja",'Mapa final'!#REF!="Catastrófico"),CONCATENATE("R2C",'Mapa final'!#REF!),"")</f>
        <v>#REF!</v>
      </c>
      <c r="AI37" s="42" t="e">
        <f>IF(AND('Mapa final'!#REF!="Baja",'Mapa final'!#REF!="Catastrófico"),CONCATENATE("R2C",'Mapa final'!#REF!),"")</f>
        <v>#REF!</v>
      </c>
      <c r="AJ37" s="42" t="e">
        <f>IF(AND('Mapa final'!#REF!="Baja",'Mapa final'!#REF!="Catastrófico"),CONCATENATE("R2C",'Mapa final'!#REF!),"")</f>
        <v>#REF!</v>
      </c>
      <c r="AK37" s="42" t="e">
        <f>IF(AND('Mapa final'!#REF!="Baja",'Mapa final'!#REF!="Catastrófico"),CONCATENATE("R2C",'Mapa final'!#REF!),"")</f>
        <v>#REF!</v>
      </c>
      <c r="AL37" s="42" t="e">
        <f>IF(AND('Mapa final'!#REF!="Baja",'Mapa final'!#REF!="Catastrófico"),CONCATENATE("R2C",'Mapa final'!#REF!),"")</f>
        <v>#REF!</v>
      </c>
      <c r="AM37" s="43" t="e">
        <f>IF(AND('Mapa final'!#REF!="Baja",'Mapa final'!#REF!="Catastrófico"),CONCATENATE("R2C",'Mapa final'!#REF!),"")</f>
        <v>#REF!</v>
      </c>
      <c r="AN37" s="70"/>
      <c r="AO37" s="301"/>
      <c r="AP37" s="302"/>
      <c r="AQ37" s="302"/>
      <c r="AR37" s="302"/>
      <c r="AS37" s="302"/>
      <c r="AT37" s="303"/>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25">
      <c r="A38" s="70"/>
      <c r="B38" s="228"/>
      <c r="C38" s="228"/>
      <c r="D38" s="229"/>
      <c r="E38" s="269"/>
      <c r="F38" s="270"/>
      <c r="G38" s="270"/>
      <c r="H38" s="270"/>
      <c r="I38" s="286"/>
      <c r="J38" s="63" t="e">
        <f>IF(AND('Mapa final'!#REF!="Baja",'Mapa final'!#REF!="Leve"),CONCATENATE("R3C",'Mapa final'!#REF!),"")</f>
        <v>#REF!</v>
      </c>
      <c r="K38" s="64" t="e">
        <f>IF(AND('Mapa final'!#REF!="Baja",'Mapa final'!#REF!="Leve"),CONCATENATE("R3C",'Mapa final'!#REF!),"")</f>
        <v>#REF!</v>
      </c>
      <c r="L38" s="64" t="e">
        <f>IF(AND('Mapa final'!#REF!="Baja",'Mapa final'!#REF!="Leve"),CONCATENATE("R3C",'Mapa final'!#REF!),"")</f>
        <v>#REF!</v>
      </c>
      <c r="M38" s="64" t="e">
        <f>IF(AND('Mapa final'!#REF!="Baja",'Mapa final'!#REF!="Leve"),CONCATENATE("R3C",'Mapa final'!#REF!),"")</f>
        <v>#REF!</v>
      </c>
      <c r="N38" s="64" t="e">
        <f>IF(AND('Mapa final'!#REF!="Baja",'Mapa final'!#REF!="Leve"),CONCATENATE("R3C",'Mapa final'!#REF!),"")</f>
        <v>#REF!</v>
      </c>
      <c r="O38" s="65" t="e">
        <f>IF(AND('Mapa final'!#REF!="Baja",'Mapa final'!#REF!="Leve"),CONCATENATE("R3C",'Mapa final'!#REF!),"")</f>
        <v>#REF!</v>
      </c>
      <c r="P38" s="54" t="e">
        <f>IF(AND('Mapa final'!#REF!="Baja",'Mapa final'!#REF!="Menor"),CONCATENATE("R3C",'Mapa final'!#REF!),"")</f>
        <v>#REF!</v>
      </c>
      <c r="Q38" s="55" t="e">
        <f>IF(AND('Mapa final'!#REF!="Baja",'Mapa final'!#REF!="Menor"),CONCATENATE("R3C",'Mapa final'!#REF!),"")</f>
        <v>#REF!</v>
      </c>
      <c r="R38" s="55" t="e">
        <f>IF(AND('Mapa final'!#REF!="Baja",'Mapa final'!#REF!="Menor"),CONCATENATE("R3C",'Mapa final'!#REF!),"")</f>
        <v>#REF!</v>
      </c>
      <c r="S38" s="55" t="e">
        <f>IF(AND('Mapa final'!#REF!="Baja",'Mapa final'!#REF!="Menor"),CONCATENATE("R3C",'Mapa final'!#REF!),"")</f>
        <v>#REF!</v>
      </c>
      <c r="T38" s="55" t="e">
        <f>IF(AND('Mapa final'!#REF!="Baja",'Mapa final'!#REF!="Menor"),CONCATENATE("R3C",'Mapa final'!#REF!),"")</f>
        <v>#REF!</v>
      </c>
      <c r="U38" s="56" t="e">
        <f>IF(AND('Mapa final'!#REF!="Baja",'Mapa final'!#REF!="Menor"),CONCATENATE("R3C",'Mapa final'!#REF!),"")</f>
        <v>#REF!</v>
      </c>
      <c r="V38" s="54" t="e">
        <f>IF(AND('Mapa final'!#REF!="Baja",'Mapa final'!#REF!="Moderado"),CONCATENATE("R3C",'Mapa final'!#REF!),"")</f>
        <v>#REF!</v>
      </c>
      <c r="W38" s="55" t="e">
        <f>IF(AND('Mapa final'!#REF!="Baja",'Mapa final'!#REF!="Moderado"),CONCATENATE("R3C",'Mapa final'!#REF!),"")</f>
        <v>#REF!</v>
      </c>
      <c r="X38" s="55" t="e">
        <f>IF(AND('Mapa final'!#REF!="Baja",'Mapa final'!#REF!="Moderado"),CONCATENATE("R3C",'Mapa final'!#REF!),"")</f>
        <v>#REF!</v>
      </c>
      <c r="Y38" s="55" t="e">
        <f>IF(AND('Mapa final'!#REF!="Baja",'Mapa final'!#REF!="Moderado"),CONCATENATE("R3C",'Mapa final'!#REF!),"")</f>
        <v>#REF!</v>
      </c>
      <c r="Z38" s="55" t="e">
        <f>IF(AND('Mapa final'!#REF!="Baja",'Mapa final'!#REF!="Moderado"),CONCATENATE("R3C",'Mapa final'!#REF!),"")</f>
        <v>#REF!</v>
      </c>
      <c r="AA38" s="56" t="e">
        <f>IF(AND('Mapa final'!#REF!="Baja",'Mapa final'!#REF!="Moderado"),CONCATENATE("R3C",'Mapa final'!#REF!),"")</f>
        <v>#REF!</v>
      </c>
      <c r="AB38" s="38" t="e">
        <f>IF(AND('Mapa final'!#REF!="Baja",'Mapa final'!#REF!="Mayor"),CONCATENATE("R3C",'Mapa final'!#REF!),"")</f>
        <v>#REF!</v>
      </c>
      <c r="AC38" s="39" t="e">
        <f>IF(AND('Mapa final'!#REF!="Baja",'Mapa final'!#REF!="Mayor"),CONCATENATE("R3C",'Mapa final'!#REF!),"")</f>
        <v>#REF!</v>
      </c>
      <c r="AD38" s="39" t="e">
        <f>IF(AND('Mapa final'!#REF!="Baja",'Mapa final'!#REF!="Mayor"),CONCATENATE("R3C",'Mapa final'!#REF!),"")</f>
        <v>#REF!</v>
      </c>
      <c r="AE38" s="39" t="e">
        <f>IF(AND('Mapa final'!#REF!="Baja",'Mapa final'!#REF!="Mayor"),CONCATENATE("R3C",'Mapa final'!#REF!),"")</f>
        <v>#REF!</v>
      </c>
      <c r="AF38" s="39" t="e">
        <f>IF(AND('Mapa final'!#REF!="Baja",'Mapa final'!#REF!="Mayor"),CONCATENATE("R3C",'Mapa final'!#REF!),"")</f>
        <v>#REF!</v>
      </c>
      <c r="AG38" s="40" t="e">
        <f>IF(AND('Mapa final'!#REF!="Baja",'Mapa final'!#REF!="Mayor"),CONCATENATE("R3C",'Mapa final'!#REF!),"")</f>
        <v>#REF!</v>
      </c>
      <c r="AH38" s="41" t="e">
        <f>IF(AND('Mapa final'!#REF!="Baja",'Mapa final'!#REF!="Catastrófico"),CONCATENATE("R3C",'Mapa final'!#REF!),"")</f>
        <v>#REF!</v>
      </c>
      <c r="AI38" s="42" t="e">
        <f>IF(AND('Mapa final'!#REF!="Baja",'Mapa final'!#REF!="Catastrófico"),CONCATENATE("R3C",'Mapa final'!#REF!),"")</f>
        <v>#REF!</v>
      </c>
      <c r="AJ38" s="42" t="e">
        <f>IF(AND('Mapa final'!#REF!="Baja",'Mapa final'!#REF!="Catastrófico"),CONCATENATE("R3C",'Mapa final'!#REF!),"")</f>
        <v>#REF!</v>
      </c>
      <c r="AK38" s="42" t="e">
        <f>IF(AND('Mapa final'!#REF!="Baja",'Mapa final'!#REF!="Catastrófico"),CONCATENATE("R3C",'Mapa final'!#REF!),"")</f>
        <v>#REF!</v>
      </c>
      <c r="AL38" s="42" t="e">
        <f>IF(AND('Mapa final'!#REF!="Baja",'Mapa final'!#REF!="Catastrófico"),CONCATENATE("R3C",'Mapa final'!#REF!),"")</f>
        <v>#REF!</v>
      </c>
      <c r="AM38" s="43" t="e">
        <f>IF(AND('Mapa final'!#REF!="Baja",'Mapa final'!#REF!="Catastrófico"),CONCATENATE("R3C",'Mapa final'!#REF!),"")</f>
        <v>#REF!</v>
      </c>
      <c r="AN38" s="70"/>
      <c r="AO38" s="301"/>
      <c r="AP38" s="302"/>
      <c r="AQ38" s="302"/>
      <c r="AR38" s="302"/>
      <c r="AS38" s="302"/>
      <c r="AT38" s="303"/>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25">
      <c r="A39" s="70"/>
      <c r="B39" s="228"/>
      <c r="C39" s="228"/>
      <c r="D39" s="229"/>
      <c r="E39" s="269"/>
      <c r="F39" s="270"/>
      <c r="G39" s="270"/>
      <c r="H39" s="270"/>
      <c r="I39" s="286"/>
      <c r="J39" s="63" t="e">
        <f>IF(AND('Mapa final'!#REF!="Baja",'Mapa final'!#REF!="Leve"),CONCATENATE("R4C",'Mapa final'!#REF!),"")</f>
        <v>#REF!</v>
      </c>
      <c r="K39" s="64" t="e">
        <f>IF(AND('Mapa final'!#REF!="Baja",'Mapa final'!#REF!="Leve"),CONCATENATE("R4C",'Mapa final'!#REF!),"")</f>
        <v>#REF!</v>
      </c>
      <c r="L39" s="64" t="e">
        <f>IF(AND('Mapa final'!#REF!="Baja",'Mapa final'!#REF!="Leve"),CONCATENATE("R4C",'Mapa final'!#REF!),"")</f>
        <v>#REF!</v>
      </c>
      <c r="M39" s="64" t="e">
        <f>IF(AND('Mapa final'!#REF!="Baja",'Mapa final'!#REF!="Leve"),CONCATENATE("R4C",'Mapa final'!#REF!),"")</f>
        <v>#REF!</v>
      </c>
      <c r="N39" s="64" t="e">
        <f>IF(AND('Mapa final'!#REF!="Baja",'Mapa final'!#REF!="Leve"),CONCATENATE("R4C",'Mapa final'!#REF!),"")</f>
        <v>#REF!</v>
      </c>
      <c r="O39" s="65" t="e">
        <f>IF(AND('Mapa final'!#REF!="Baja",'Mapa final'!#REF!="Leve"),CONCATENATE("R4C",'Mapa final'!#REF!),"")</f>
        <v>#REF!</v>
      </c>
      <c r="P39" s="54" t="e">
        <f>IF(AND('Mapa final'!#REF!="Baja",'Mapa final'!#REF!="Menor"),CONCATENATE("R4C",'Mapa final'!#REF!),"")</f>
        <v>#REF!</v>
      </c>
      <c r="Q39" s="55" t="e">
        <f>IF(AND('Mapa final'!#REF!="Baja",'Mapa final'!#REF!="Menor"),CONCATENATE("R4C",'Mapa final'!#REF!),"")</f>
        <v>#REF!</v>
      </c>
      <c r="R39" s="55" t="e">
        <f>IF(AND('Mapa final'!#REF!="Baja",'Mapa final'!#REF!="Menor"),CONCATENATE("R4C",'Mapa final'!#REF!),"")</f>
        <v>#REF!</v>
      </c>
      <c r="S39" s="55" t="e">
        <f>IF(AND('Mapa final'!#REF!="Baja",'Mapa final'!#REF!="Menor"),CONCATENATE("R4C",'Mapa final'!#REF!),"")</f>
        <v>#REF!</v>
      </c>
      <c r="T39" s="55" t="e">
        <f>IF(AND('Mapa final'!#REF!="Baja",'Mapa final'!#REF!="Menor"),CONCATENATE("R4C",'Mapa final'!#REF!),"")</f>
        <v>#REF!</v>
      </c>
      <c r="U39" s="56" t="e">
        <f>IF(AND('Mapa final'!#REF!="Baja",'Mapa final'!#REF!="Menor"),CONCATENATE("R4C",'Mapa final'!#REF!),"")</f>
        <v>#REF!</v>
      </c>
      <c r="V39" s="54" t="e">
        <f>IF(AND('Mapa final'!#REF!="Baja",'Mapa final'!#REF!="Moderado"),CONCATENATE("R4C",'Mapa final'!#REF!),"")</f>
        <v>#REF!</v>
      </c>
      <c r="W39" s="55" t="e">
        <f>IF(AND('Mapa final'!#REF!="Baja",'Mapa final'!#REF!="Moderado"),CONCATENATE("R4C",'Mapa final'!#REF!),"")</f>
        <v>#REF!</v>
      </c>
      <c r="X39" s="55" t="e">
        <f>IF(AND('Mapa final'!#REF!="Baja",'Mapa final'!#REF!="Moderado"),CONCATENATE("R4C",'Mapa final'!#REF!),"")</f>
        <v>#REF!</v>
      </c>
      <c r="Y39" s="55" t="e">
        <f>IF(AND('Mapa final'!#REF!="Baja",'Mapa final'!#REF!="Moderado"),CONCATENATE("R4C",'Mapa final'!#REF!),"")</f>
        <v>#REF!</v>
      </c>
      <c r="Z39" s="55" t="e">
        <f>IF(AND('Mapa final'!#REF!="Baja",'Mapa final'!#REF!="Moderado"),CONCATENATE("R4C",'Mapa final'!#REF!),"")</f>
        <v>#REF!</v>
      </c>
      <c r="AA39" s="56" t="e">
        <f>IF(AND('Mapa final'!#REF!="Baja",'Mapa final'!#REF!="Moderado"),CONCATENATE("R4C",'Mapa final'!#REF!),"")</f>
        <v>#REF!</v>
      </c>
      <c r="AB39" s="38" t="e">
        <f>IF(AND('Mapa final'!#REF!="Baja",'Mapa final'!#REF!="Mayor"),CONCATENATE("R4C",'Mapa final'!#REF!),"")</f>
        <v>#REF!</v>
      </c>
      <c r="AC39" s="39" t="e">
        <f>IF(AND('Mapa final'!#REF!="Baja",'Mapa final'!#REF!="Mayor"),CONCATENATE("R4C",'Mapa final'!#REF!),"")</f>
        <v>#REF!</v>
      </c>
      <c r="AD39" s="39" t="e">
        <f>IF(AND('Mapa final'!#REF!="Baja",'Mapa final'!#REF!="Mayor"),CONCATENATE("R4C",'Mapa final'!#REF!),"")</f>
        <v>#REF!</v>
      </c>
      <c r="AE39" s="39" t="e">
        <f>IF(AND('Mapa final'!#REF!="Baja",'Mapa final'!#REF!="Mayor"),CONCATENATE("R4C",'Mapa final'!#REF!),"")</f>
        <v>#REF!</v>
      </c>
      <c r="AF39" s="39" t="e">
        <f>IF(AND('Mapa final'!#REF!="Baja",'Mapa final'!#REF!="Mayor"),CONCATENATE("R4C",'Mapa final'!#REF!),"")</f>
        <v>#REF!</v>
      </c>
      <c r="AG39" s="40" t="e">
        <f>IF(AND('Mapa final'!#REF!="Baja",'Mapa final'!#REF!="Mayor"),CONCATENATE("R4C",'Mapa final'!#REF!),"")</f>
        <v>#REF!</v>
      </c>
      <c r="AH39" s="41" t="e">
        <f>IF(AND('Mapa final'!#REF!="Baja",'Mapa final'!#REF!="Catastrófico"),CONCATENATE("R4C",'Mapa final'!#REF!),"")</f>
        <v>#REF!</v>
      </c>
      <c r="AI39" s="42" t="e">
        <f>IF(AND('Mapa final'!#REF!="Baja",'Mapa final'!#REF!="Catastrófico"),CONCATENATE("R4C",'Mapa final'!#REF!),"")</f>
        <v>#REF!</v>
      </c>
      <c r="AJ39" s="42" t="e">
        <f>IF(AND('Mapa final'!#REF!="Baja",'Mapa final'!#REF!="Catastrófico"),CONCATENATE("R4C",'Mapa final'!#REF!),"")</f>
        <v>#REF!</v>
      </c>
      <c r="AK39" s="42" t="e">
        <f>IF(AND('Mapa final'!#REF!="Baja",'Mapa final'!#REF!="Catastrófico"),CONCATENATE("R4C",'Mapa final'!#REF!),"")</f>
        <v>#REF!</v>
      </c>
      <c r="AL39" s="42" t="e">
        <f>IF(AND('Mapa final'!#REF!="Baja",'Mapa final'!#REF!="Catastrófico"),CONCATENATE("R4C",'Mapa final'!#REF!),"")</f>
        <v>#REF!</v>
      </c>
      <c r="AM39" s="43" t="e">
        <f>IF(AND('Mapa final'!#REF!="Baja",'Mapa final'!#REF!="Catastrófico"),CONCATENATE("R4C",'Mapa final'!#REF!),"")</f>
        <v>#REF!</v>
      </c>
      <c r="AN39" s="70"/>
      <c r="AO39" s="301"/>
      <c r="AP39" s="302"/>
      <c r="AQ39" s="302"/>
      <c r="AR39" s="302"/>
      <c r="AS39" s="302"/>
      <c r="AT39" s="303"/>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25">
      <c r="A40" s="70"/>
      <c r="B40" s="228"/>
      <c r="C40" s="228"/>
      <c r="D40" s="229"/>
      <c r="E40" s="269"/>
      <c r="F40" s="270"/>
      <c r="G40" s="270"/>
      <c r="H40" s="270"/>
      <c r="I40" s="286"/>
      <c r="J40" s="63" t="e">
        <f>IF(AND('Mapa final'!#REF!="Baja",'Mapa final'!#REF!="Leve"),CONCATENATE("R5C",'Mapa final'!#REF!),"")</f>
        <v>#REF!</v>
      </c>
      <c r="K40" s="64" t="e">
        <f>IF(AND('Mapa final'!#REF!="Baja",'Mapa final'!#REF!="Leve"),CONCATENATE("R5C",'Mapa final'!#REF!),"")</f>
        <v>#REF!</v>
      </c>
      <c r="L40" s="64" t="e">
        <f>IF(AND('Mapa final'!#REF!="Baja",'Mapa final'!#REF!="Leve"),CONCATENATE("R5C",'Mapa final'!#REF!),"")</f>
        <v>#REF!</v>
      </c>
      <c r="M40" s="64" t="e">
        <f>IF(AND('Mapa final'!#REF!="Baja",'Mapa final'!#REF!="Leve"),CONCATENATE("R5C",'Mapa final'!#REF!),"")</f>
        <v>#REF!</v>
      </c>
      <c r="N40" s="64" t="e">
        <f>IF(AND('Mapa final'!#REF!="Baja",'Mapa final'!#REF!="Leve"),CONCATENATE("R5C",'Mapa final'!#REF!),"")</f>
        <v>#REF!</v>
      </c>
      <c r="O40" s="65" t="e">
        <f>IF(AND('Mapa final'!#REF!="Baja",'Mapa final'!#REF!="Leve"),CONCATENATE("R5C",'Mapa final'!#REF!),"")</f>
        <v>#REF!</v>
      </c>
      <c r="P40" s="54" t="e">
        <f>IF(AND('Mapa final'!#REF!="Baja",'Mapa final'!#REF!="Menor"),CONCATENATE("R5C",'Mapa final'!#REF!),"")</f>
        <v>#REF!</v>
      </c>
      <c r="Q40" s="55" t="e">
        <f>IF(AND('Mapa final'!#REF!="Baja",'Mapa final'!#REF!="Menor"),CONCATENATE("R5C",'Mapa final'!#REF!),"")</f>
        <v>#REF!</v>
      </c>
      <c r="R40" s="55" t="e">
        <f>IF(AND('Mapa final'!#REF!="Baja",'Mapa final'!#REF!="Menor"),CONCATENATE("R5C",'Mapa final'!#REF!),"")</f>
        <v>#REF!</v>
      </c>
      <c r="S40" s="55" t="e">
        <f>IF(AND('Mapa final'!#REF!="Baja",'Mapa final'!#REF!="Menor"),CONCATENATE("R5C",'Mapa final'!#REF!),"")</f>
        <v>#REF!</v>
      </c>
      <c r="T40" s="55" t="e">
        <f>IF(AND('Mapa final'!#REF!="Baja",'Mapa final'!#REF!="Menor"),CONCATENATE("R5C",'Mapa final'!#REF!),"")</f>
        <v>#REF!</v>
      </c>
      <c r="U40" s="56" t="e">
        <f>IF(AND('Mapa final'!#REF!="Baja",'Mapa final'!#REF!="Menor"),CONCATENATE("R5C",'Mapa final'!#REF!),"")</f>
        <v>#REF!</v>
      </c>
      <c r="V40" s="54" t="e">
        <f>IF(AND('Mapa final'!#REF!="Baja",'Mapa final'!#REF!="Moderado"),CONCATENATE("R5C",'Mapa final'!#REF!),"")</f>
        <v>#REF!</v>
      </c>
      <c r="W40" s="55" t="e">
        <f>IF(AND('Mapa final'!#REF!="Baja",'Mapa final'!#REF!="Moderado"),CONCATENATE("R5C",'Mapa final'!#REF!),"")</f>
        <v>#REF!</v>
      </c>
      <c r="X40" s="55" t="e">
        <f>IF(AND('Mapa final'!#REF!="Baja",'Mapa final'!#REF!="Moderado"),CONCATENATE("R5C",'Mapa final'!#REF!),"")</f>
        <v>#REF!</v>
      </c>
      <c r="Y40" s="55" t="e">
        <f>IF(AND('Mapa final'!#REF!="Baja",'Mapa final'!#REF!="Moderado"),CONCATENATE("R5C",'Mapa final'!#REF!),"")</f>
        <v>#REF!</v>
      </c>
      <c r="Z40" s="55" t="e">
        <f>IF(AND('Mapa final'!#REF!="Baja",'Mapa final'!#REF!="Moderado"),CONCATENATE("R5C",'Mapa final'!#REF!),"")</f>
        <v>#REF!</v>
      </c>
      <c r="AA40" s="56" t="e">
        <f>IF(AND('Mapa final'!#REF!="Baja",'Mapa final'!#REF!="Moderado"),CONCATENATE("R5C",'Mapa final'!#REF!),"")</f>
        <v>#REF!</v>
      </c>
      <c r="AB40" s="38" t="e">
        <f>IF(AND('Mapa final'!#REF!="Baja",'Mapa final'!#REF!="Mayor"),CONCATENATE("R5C",'Mapa final'!#REF!),"")</f>
        <v>#REF!</v>
      </c>
      <c r="AC40" s="39" t="e">
        <f>IF(AND('Mapa final'!#REF!="Baja",'Mapa final'!#REF!="Mayor"),CONCATENATE("R5C",'Mapa final'!#REF!),"")</f>
        <v>#REF!</v>
      </c>
      <c r="AD40" s="44" t="e">
        <f>IF(AND('Mapa final'!#REF!="Baja",'Mapa final'!#REF!="Mayor"),CONCATENATE("R5C",'Mapa final'!#REF!),"")</f>
        <v>#REF!</v>
      </c>
      <c r="AE40" s="44" t="e">
        <f>IF(AND('Mapa final'!#REF!="Baja",'Mapa final'!#REF!="Mayor"),CONCATENATE("R5C",'Mapa final'!#REF!),"")</f>
        <v>#REF!</v>
      </c>
      <c r="AF40" s="44" t="e">
        <f>IF(AND('Mapa final'!#REF!="Baja",'Mapa final'!#REF!="Mayor"),CONCATENATE("R5C",'Mapa final'!#REF!),"")</f>
        <v>#REF!</v>
      </c>
      <c r="AG40" s="40" t="e">
        <f>IF(AND('Mapa final'!#REF!="Baja",'Mapa final'!#REF!="Mayor"),CONCATENATE("R5C",'Mapa final'!#REF!),"")</f>
        <v>#REF!</v>
      </c>
      <c r="AH40" s="41" t="e">
        <f>IF(AND('Mapa final'!#REF!="Baja",'Mapa final'!#REF!="Catastrófico"),CONCATENATE("R5C",'Mapa final'!#REF!),"")</f>
        <v>#REF!</v>
      </c>
      <c r="AI40" s="42" t="e">
        <f>IF(AND('Mapa final'!#REF!="Baja",'Mapa final'!#REF!="Catastrófico"),CONCATENATE("R5C",'Mapa final'!#REF!),"")</f>
        <v>#REF!</v>
      </c>
      <c r="AJ40" s="42" t="e">
        <f>IF(AND('Mapa final'!#REF!="Baja",'Mapa final'!#REF!="Catastrófico"),CONCATENATE("R5C",'Mapa final'!#REF!),"")</f>
        <v>#REF!</v>
      </c>
      <c r="AK40" s="42" t="e">
        <f>IF(AND('Mapa final'!#REF!="Baja",'Mapa final'!#REF!="Catastrófico"),CONCATENATE("R5C",'Mapa final'!#REF!),"")</f>
        <v>#REF!</v>
      </c>
      <c r="AL40" s="42" t="e">
        <f>IF(AND('Mapa final'!#REF!="Baja",'Mapa final'!#REF!="Catastrófico"),CONCATENATE("R5C",'Mapa final'!#REF!),"")</f>
        <v>#REF!</v>
      </c>
      <c r="AM40" s="43" t="e">
        <f>IF(AND('Mapa final'!#REF!="Baja",'Mapa final'!#REF!="Catastrófico"),CONCATENATE("R5C",'Mapa final'!#REF!),"")</f>
        <v>#REF!</v>
      </c>
      <c r="AN40" s="70"/>
      <c r="AO40" s="301"/>
      <c r="AP40" s="302"/>
      <c r="AQ40" s="302"/>
      <c r="AR40" s="302"/>
      <c r="AS40" s="302"/>
      <c r="AT40" s="303"/>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25">
      <c r="A41" s="70"/>
      <c r="B41" s="228"/>
      <c r="C41" s="228"/>
      <c r="D41" s="229"/>
      <c r="E41" s="269"/>
      <c r="F41" s="270"/>
      <c r="G41" s="270"/>
      <c r="H41" s="270"/>
      <c r="I41" s="286"/>
      <c r="J41" s="63" t="e">
        <f>IF(AND('Mapa final'!#REF!="Baja",'Mapa final'!#REF!="Leve"),CONCATENATE("R6C",'Mapa final'!#REF!),"")</f>
        <v>#REF!</v>
      </c>
      <c r="K41" s="64" t="e">
        <f>IF(AND('Mapa final'!#REF!="Baja",'Mapa final'!#REF!="Leve"),CONCATENATE("R6C",'Mapa final'!#REF!),"")</f>
        <v>#REF!</v>
      </c>
      <c r="L41" s="64" t="e">
        <f>IF(AND('Mapa final'!#REF!="Baja",'Mapa final'!#REF!="Leve"),CONCATENATE("R6C",'Mapa final'!#REF!),"")</f>
        <v>#REF!</v>
      </c>
      <c r="M41" s="64" t="e">
        <f>IF(AND('Mapa final'!#REF!="Baja",'Mapa final'!#REF!="Leve"),CONCATENATE("R6C",'Mapa final'!#REF!),"")</f>
        <v>#REF!</v>
      </c>
      <c r="N41" s="64" t="e">
        <f>IF(AND('Mapa final'!#REF!="Baja",'Mapa final'!#REF!="Leve"),CONCATENATE("R6C",'Mapa final'!#REF!),"")</f>
        <v>#REF!</v>
      </c>
      <c r="O41" s="65" t="e">
        <f>IF(AND('Mapa final'!#REF!="Baja",'Mapa final'!#REF!="Leve"),CONCATENATE("R6C",'Mapa final'!#REF!),"")</f>
        <v>#REF!</v>
      </c>
      <c r="P41" s="54" t="e">
        <f>IF(AND('Mapa final'!#REF!="Baja",'Mapa final'!#REF!="Menor"),CONCATENATE("R6C",'Mapa final'!#REF!),"")</f>
        <v>#REF!</v>
      </c>
      <c r="Q41" s="55" t="e">
        <f>IF(AND('Mapa final'!#REF!="Baja",'Mapa final'!#REF!="Menor"),CONCATENATE("R6C",'Mapa final'!#REF!),"")</f>
        <v>#REF!</v>
      </c>
      <c r="R41" s="55" t="e">
        <f>IF(AND('Mapa final'!#REF!="Baja",'Mapa final'!#REF!="Menor"),CONCATENATE("R6C",'Mapa final'!#REF!),"")</f>
        <v>#REF!</v>
      </c>
      <c r="S41" s="55" t="e">
        <f>IF(AND('Mapa final'!#REF!="Baja",'Mapa final'!#REF!="Menor"),CONCATENATE("R6C",'Mapa final'!#REF!),"")</f>
        <v>#REF!</v>
      </c>
      <c r="T41" s="55" t="e">
        <f>IF(AND('Mapa final'!#REF!="Baja",'Mapa final'!#REF!="Menor"),CONCATENATE("R6C",'Mapa final'!#REF!),"")</f>
        <v>#REF!</v>
      </c>
      <c r="U41" s="56" t="e">
        <f>IF(AND('Mapa final'!#REF!="Baja",'Mapa final'!#REF!="Menor"),CONCATENATE("R6C",'Mapa final'!#REF!),"")</f>
        <v>#REF!</v>
      </c>
      <c r="V41" s="54" t="e">
        <f>IF(AND('Mapa final'!#REF!="Baja",'Mapa final'!#REF!="Moderado"),CONCATENATE("R6C",'Mapa final'!#REF!),"")</f>
        <v>#REF!</v>
      </c>
      <c r="W41" s="55" t="e">
        <f>IF(AND('Mapa final'!#REF!="Baja",'Mapa final'!#REF!="Moderado"),CONCATENATE("R6C",'Mapa final'!#REF!),"")</f>
        <v>#REF!</v>
      </c>
      <c r="X41" s="55" t="e">
        <f>IF(AND('Mapa final'!#REF!="Baja",'Mapa final'!#REF!="Moderado"),CONCATENATE("R6C",'Mapa final'!#REF!),"")</f>
        <v>#REF!</v>
      </c>
      <c r="Y41" s="55" t="e">
        <f>IF(AND('Mapa final'!#REF!="Baja",'Mapa final'!#REF!="Moderado"),CONCATENATE("R6C",'Mapa final'!#REF!),"")</f>
        <v>#REF!</v>
      </c>
      <c r="Z41" s="55" t="e">
        <f>IF(AND('Mapa final'!#REF!="Baja",'Mapa final'!#REF!="Moderado"),CONCATENATE("R6C",'Mapa final'!#REF!),"")</f>
        <v>#REF!</v>
      </c>
      <c r="AA41" s="56" t="e">
        <f>IF(AND('Mapa final'!#REF!="Baja",'Mapa final'!#REF!="Moderado"),CONCATENATE("R6C",'Mapa final'!#REF!),"")</f>
        <v>#REF!</v>
      </c>
      <c r="AB41" s="38" t="e">
        <f>IF(AND('Mapa final'!#REF!="Baja",'Mapa final'!#REF!="Mayor"),CONCATENATE("R6C",'Mapa final'!#REF!),"")</f>
        <v>#REF!</v>
      </c>
      <c r="AC41" s="39" t="e">
        <f>IF(AND('Mapa final'!#REF!="Baja",'Mapa final'!#REF!="Mayor"),CONCATENATE("R6C",'Mapa final'!#REF!),"")</f>
        <v>#REF!</v>
      </c>
      <c r="AD41" s="44" t="e">
        <f>IF(AND('Mapa final'!#REF!="Baja",'Mapa final'!#REF!="Mayor"),CONCATENATE("R6C",'Mapa final'!#REF!),"")</f>
        <v>#REF!</v>
      </c>
      <c r="AE41" s="44" t="e">
        <f>IF(AND('Mapa final'!#REF!="Baja",'Mapa final'!#REF!="Mayor"),CONCATENATE("R6C",'Mapa final'!#REF!),"")</f>
        <v>#REF!</v>
      </c>
      <c r="AF41" s="44" t="e">
        <f>IF(AND('Mapa final'!#REF!="Baja",'Mapa final'!#REF!="Mayor"),CONCATENATE("R6C",'Mapa final'!#REF!),"")</f>
        <v>#REF!</v>
      </c>
      <c r="AG41" s="40" t="e">
        <f>IF(AND('Mapa final'!#REF!="Baja",'Mapa final'!#REF!="Mayor"),CONCATENATE("R6C",'Mapa final'!#REF!),"")</f>
        <v>#REF!</v>
      </c>
      <c r="AH41" s="41" t="e">
        <f>IF(AND('Mapa final'!#REF!="Baja",'Mapa final'!#REF!="Catastrófico"),CONCATENATE("R6C",'Mapa final'!#REF!),"")</f>
        <v>#REF!</v>
      </c>
      <c r="AI41" s="42" t="e">
        <f>IF(AND('Mapa final'!#REF!="Baja",'Mapa final'!#REF!="Catastrófico"),CONCATENATE("R6C",'Mapa final'!#REF!),"")</f>
        <v>#REF!</v>
      </c>
      <c r="AJ41" s="42" t="e">
        <f>IF(AND('Mapa final'!#REF!="Baja",'Mapa final'!#REF!="Catastrófico"),CONCATENATE("R6C",'Mapa final'!#REF!),"")</f>
        <v>#REF!</v>
      </c>
      <c r="AK41" s="42" t="e">
        <f>IF(AND('Mapa final'!#REF!="Baja",'Mapa final'!#REF!="Catastrófico"),CONCATENATE("R6C",'Mapa final'!#REF!),"")</f>
        <v>#REF!</v>
      </c>
      <c r="AL41" s="42" t="e">
        <f>IF(AND('Mapa final'!#REF!="Baja",'Mapa final'!#REF!="Catastrófico"),CONCATENATE("R6C",'Mapa final'!#REF!),"")</f>
        <v>#REF!</v>
      </c>
      <c r="AM41" s="43" t="e">
        <f>IF(AND('Mapa final'!#REF!="Baja",'Mapa final'!#REF!="Catastrófico"),CONCATENATE("R6C",'Mapa final'!#REF!),"")</f>
        <v>#REF!</v>
      </c>
      <c r="AN41" s="70"/>
      <c r="AO41" s="301"/>
      <c r="AP41" s="302"/>
      <c r="AQ41" s="302"/>
      <c r="AR41" s="302"/>
      <c r="AS41" s="302"/>
      <c r="AT41" s="303"/>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25">
      <c r="A42" s="70"/>
      <c r="B42" s="228"/>
      <c r="C42" s="228"/>
      <c r="D42" s="229"/>
      <c r="E42" s="269"/>
      <c r="F42" s="270"/>
      <c r="G42" s="270"/>
      <c r="H42" s="270"/>
      <c r="I42" s="286"/>
      <c r="J42" s="63" t="e">
        <f>IF(AND('Mapa final'!#REF!="Baja",'Mapa final'!#REF!="Leve"),CONCATENATE("R7C",'Mapa final'!#REF!),"")</f>
        <v>#REF!</v>
      </c>
      <c r="K42" s="64" t="e">
        <f>IF(AND('Mapa final'!#REF!="Baja",'Mapa final'!#REF!="Leve"),CONCATENATE("R7C",'Mapa final'!#REF!),"")</f>
        <v>#REF!</v>
      </c>
      <c r="L42" s="64" t="e">
        <f>IF(AND('Mapa final'!#REF!="Baja",'Mapa final'!#REF!="Leve"),CONCATENATE("R7C",'Mapa final'!#REF!),"")</f>
        <v>#REF!</v>
      </c>
      <c r="M42" s="64" t="e">
        <f>IF(AND('Mapa final'!#REF!="Baja",'Mapa final'!#REF!="Leve"),CONCATENATE("R7C",'Mapa final'!#REF!),"")</f>
        <v>#REF!</v>
      </c>
      <c r="N42" s="64" t="e">
        <f>IF(AND('Mapa final'!#REF!="Baja",'Mapa final'!#REF!="Leve"),CONCATENATE("R7C",'Mapa final'!#REF!),"")</f>
        <v>#REF!</v>
      </c>
      <c r="O42" s="65" t="e">
        <f>IF(AND('Mapa final'!#REF!="Baja",'Mapa final'!#REF!="Leve"),CONCATENATE("R7C",'Mapa final'!#REF!),"")</f>
        <v>#REF!</v>
      </c>
      <c r="P42" s="54" t="e">
        <f>IF(AND('Mapa final'!#REF!="Baja",'Mapa final'!#REF!="Menor"),CONCATENATE("R7C",'Mapa final'!#REF!),"")</f>
        <v>#REF!</v>
      </c>
      <c r="Q42" s="55" t="e">
        <f>IF(AND('Mapa final'!#REF!="Baja",'Mapa final'!#REF!="Menor"),CONCATENATE("R7C",'Mapa final'!#REF!),"")</f>
        <v>#REF!</v>
      </c>
      <c r="R42" s="55" t="e">
        <f>IF(AND('Mapa final'!#REF!="Baja",'Mapa final'!#REF!="Menor"),CONCATENATE("R7C",'Mapa final'!#REF!),"")</f>
        <v>#REF!</v>
      </c>
      <c r="S42" s="55" t="e">
        <f>IF(AND('Mapa final'!#REF!="Baja",'Mapa final'!#REF!="Menor"),CONCATENATE("R7C",'Mapa final'!#REF!),"")</f>
        <v>#REF!</v>
      </c>
      <c r="T42" s="55" t="e">
        <f>IF(AND('Mapa final'!#REF!="Baja",'Mapa final'!#REF!="Menor"),CONCATENATE("R7C",'Mapa final'!#REF!),"")</f>
        <v>#REF!</v>
      </c>
      <c r="U42" s="56" t="e">
        <f>IF(AND('Mapa final'!#REF!="Baja",'Mapa final'!#REF!="Menor"),CONCATENATE("R7C",'Mapa final'!#REF!),"")</f>
        <v>#REF!</v>
      </c>
      <c r="V42" s="54" t="e">
        <f>IF(AND('Mapa final'!#REF!="Baja",'Mapa final'!#REF!="Moderado"),CONCATENATE("R7C",'Mapa final'!#REF!),"")</f>
        <v>#REF!</v>
      </c>
      <c r="W42" s="55" t="e">
        <f>IF(AND('Mapa final'!#REF!="Baja",'Mapa final'!#REF!="Moderado"),CONCATENATE("R7C",'Mapa final'!#REF!),"")</f>
        <v>#REF!</v>
      </c>
      <c r="X42" s="55" t="e">
        <f>IF(AND('Mapa final'!#REF!="Baja",'Mapa final'!#REF!="Moderado"),CONCATENATE("R7C",'Mapa final'!#REF!),"")</f>
        <v>#REF!</v>
      </c>
      <c r="Y42" s="55" t="e">
        <f>IF(AND('Mapa final'!#REF!="Baja",'Mapa final'!#REF!="Moderado"),CONCATENATE("R7C",'Mapa final'!#REF!),"")</f>
        <v>#REF!</v>
      </c>
      <c r="Z42" s="55" t="e">
        <f>IF(AND('Mapa final'!#REF!="Baja",'Mapa final'!#REF!="Moderado"),CONCATENATE("R7C",'Mapa final'!#REF!),"")</f>
        <v>#REF!</v>
      </c>
      <c r="AA42" s="56" t="e">
        <f>IF(AND('Mapa final'!#REF!="Baja",'Mapa final'!#REF!="Moderado"),CONCATENATE("R7C",'Mapa final'!#REF!),"")</f>
        <v>#REF!</v>
      </c>
      <c r="AB42" s="38" t="e">
        <f>IF(AND('Mapa final'!#REF!="Baja",'Mapa final'!#REF!="Mayor"),CONCATENATE("R7C",'Mapa final'!#REF!),"")</f>
        <v>#REF!</v>
      </c>
      <c r="AC42" s="39" t="e">
        <f>IF(AND('Mapa final'!#REF!="Baja",'Mapa final'!#REF!="Mayor"),CONCATENATE("R7C",'Mapa final'!#REF!),"")</f>
        <v>#REF!</v>
      </c>
      <c r="AD42" s="44" t="e">
        <f>IF(AND('Mapa final'!#REF!="Baja",'Mapa final'!#REF!="Mayor"),CONCATENATE("R7C",'Mapa final'!#REF!),"")</f>
        <v>#REF!</v>
      </c>
      <c r="AE42" s="44" t="e">
        <f>IF(AND('Mapa final'!#REF!="Baja",'Mapa final'!#REF!="Mayor"),CONCATENATE("R7C",'Mapa final'!#REF!),"")</f>
        <v>#REF!</v>
      </c>
      <c r="AF42" s="44" t="e">
        <f>IF(AND('Mapa final'!#REF!="Baja",'Mapa final'!#REF!="Mayor"),CONCATENATE("R7C",'Mapa final'!#REF!),"")</f>
        <v>#REF!</v>
      </c>
      <c r="AG42" s="40" t="e">
        <f>IF(AND('Mapa final'!#REF!="Baja",'Mapa final'!#REF!="Mayor"),CONCATENATE("R7C",'Mapa final'!#REF!),"")</f>
        <v>#REF!</v>
      </c>
      <c r="AH42" s="41" t="e">
        <f>IF(AND('Mapa final'!#REF!="Baja",'Mapa final'!#REF!="Catastrófico"),CONCATENATE("R7C",'Mapa final'!#REF!),"")</f>
        <v>#REF!</v>
      </c>
      <c r="AI42" s="42" t="e">
        <f>IF(AND('Mapa final'!#REF!="Baja",'Mapa final'!#REF!="Catastrófico"),CONCATENATE("R7C",'Mapa final'!#REF!),"")</f>
        <v>#REF!</v>
      </c>
      <c r="AJ42" s="42" t="e">
        <f>IF(AND('Mapa final'!#REF!="Baja",'Mapa final'!#REF!="Catastrófico"),CONCATENATE("R7C",'Mapa final'!#REF!),"")</f>
        <v>#REF!</v>
      </c>
      <c r="AK42" s="42" t="e">
        <f>IF(AND('Mapa final'!#REF!="Baja",'Mapa final'!#REF!="Catastrófico"),CONCATENATE("R7C",'Mapa final'!#REF!),"")</f>
        <v>#REF!</v>
      </c>
      <c r="AL42" s="42" t="e">
        <f>IF(AND('Mapa final'!#REF!="Baja",'Mapa final'!#REF!="Catastrófico"),CONCATENATE("R7C",'Mapa final'!#REF!),"")</f>
        <v>#REF!</v>
      </c>
      <c r="AM42" s="43" t="e">
        <f>IF(AND('Mapa final'!#REF!="Baja",'Mapa final'!#REF!="Catastrófico"),CONCATENATE("R7C",'Mapa final'!#REF!),"")</f>
        <v>#REF!</v>
      </c>
      <c r="AN42" s="70"/>
      <c r="AO42" s="301"/>
      <c r="AP42" s="302"/>
      <c r="AQ42" s="302"/>
      <c r="AR42" s="302"/>
      <c r="AS42" s="302"/>
      <c r="AT42" s="303"/>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25">
      <c r="A43" s="70"/>
      <c r="B43" s="228"/>
      <c r="C43" s="228"/>
      <c r="D43" s="229"/>
      <c r="E43" s="269"/>
      <c r="F43" s="270"/>
      <c r="G43" s="270"/>
      <c r="H43" s="270"/>
      <c r="I43" s="286"/>
      <c r="J43" s="63" t="e">
        <f>IF(AND('Mapa final'!#REF!="Baja",'Mapa final'!#REF!="Leve"),CONCATENATE("R8C",'Mapa final'!#REF!),"")</f>
        <v>#REF!</v>
      </c>
      <c r="K43" s="64" t="e">
        <f>IF(AND('Mapa final'!#REF!="Baja",'Mapa final'!#REF!="Leve"),CONCATENATE("R8C",'Mapa final'!#REF!),"")</f>
        <v>#REF!</v>
      </c>
      <c r="L43" s="64" t="e">
        <f>IF(AND('Mapa final'!#REF!="Baja",'Mapa final'!#REF!="Leve"),CONCATENATE("R8C",'Mapa final'!#REF!),"")</f>
        <v>#REF!</v>
      </c>
      <c r="M43" s="64" t="e">
        <f>IF(AND('Mapa final'!#REF!="Baja",'Mapa final'!#REF!="Leve"),CONCATENATE("R8C",'Mapa final'!#REF!),"")</f>
        <v>#REF!</v>
      </c>
      <c r="N43" s="64" t="e">
        <f>IF(AND('Mapa final'!#REF!="Baja",'Mapa final'!#REF!="Leve"),CONCATENATE("R8C",'Mapa final'!#REF!),"")</f>
        <v>#REF!</v>
      </c>
      <c r="O43" s="65" t="e">
        <f>IF(AND('Mapa final'!#REF!="Baja",'Mapa final'!#REF!="Leve"),CONCATENATE("R8C",'Mapa final'!#REF!),"")</f>
        <v>#REF!</v>
      </c>
      <c r="P43" s="54" t="e">
        <f>IF(AND('Mapa final'!#REF!="Baja",'Mapa final'!#REF!="Menor"),CONCATENATE("R8C",'Mapa final'!#REF!),"")</f>
        <v>#REF!</v>
      </c>
      <c r="Q43" s="55" t="e">
        <f>IF(AND('Mapa final'!#REF!="Baja",'Mapa final'!#REF!="Menor"),CONCATENATE("R8C",'Mapa final'!#REF!),"")</f>
        <v>#REF!</v>
      </c>
      <c r="R43" s="55" t="e">
        <f>IF(AND('Mapa final'!#REF!="Baja",'Mapa final'!#REF!="Menor"),CONCATENATE("R8C",'Mapa final'!#REF!),"")</f>
        <v>#REF!</v>
      </c>
      <c r="S43" s="55" t="e">
        <f>IF(AND('Mapa final'!#REF!="Baja",'Mapa final'!#REF!="Menor"),CONCATENATE("R8C",'Mapa final'!#REF!),"")</f>
        <v>#REF!</v>
      </c>
      <c r="T43" s="55" t="e">
        <f>IF(AND('Mapa final'!#REF!="Baja",'Mapa final'!#REF!="Menor"),CONCATENATE("R8C",'Mapa final'!#REF!),"")</f>
        <v>#REF!</v>
      </c>
      <c r="U43" s="56" t="e">
        <f>IF(AND('Mapa final'!#REF!="Baja",'Mapa final'!#REF!="Menor"),CONCATENATE("R8C",'Mapa final'!#REF!),"")</f>
        <v>#REF!</v>
      </c>
      <c r="V43" s="54" t="e">
        <f>IF(AND('Mapa final'!#REF!="Baja",'Mapa final'!#REF!="Moderado"),CONCATENATE("R8C",'Mapa final'!#REF!),"")</f>
        <v>#REF!</v>
      </c>
      <c r="W43" s="55" t="e">
        <f>IF(AND('Mapa final'!#REF!="Baja",'Mapa final'!#REF!="Moderado"),CONCATENATE("R8C",'Mapa final'!#REF!),"")</f>
        <v>#REF!</v>
      </c>
      <c r="X43" s="55" t="e">
        <f>IF(AND('Mapa final'!#REF!="Baja",'Mapa final'!#REF!="Moderado"),CONCATENATE("R8C",'Mapa final'!#REF!),"")</f>
        <v>#REF!</v>
      </c>
      <c r="Y43" s="55" t="e">
        <f>IF(AND('Mapa final'!#REF!="Baja",'Mapa final'!#REF!="Moderado"),CONCATENATE("R8C",'Mapa final'!#REF!),"")</f>
        <v>#REF!</v>
      </c>
      <c r="Z43" s="55" t="e">
        <f>IF(AND('Mapa final'!#REF!="Baja",'Mapa final'!#REF!="Moderado"),CONCATENATE("R8C",'Mapa final'!#REF!),"")</f>
        <v>#REF!</v>
      </c>
      <c r="AA43" s="56" t="e">
        <f>IF(AND('Mapa final'!#REF!="Baja",'Mapa final'!#REF!="Moderado"),CONCATENATE("R8C",'Mapa final'!#REF!),"")</f>
        <v>#REF!</v>
      </c>
      <c r="AB43" s="38" t="e">
        <f>IF(AND('Mapa final'!#REF!="Baja",'Mapa final'!#REF!="Mayor"),CONCATENATE("R8C",'Mapa final'!#REF!),"")</f>
        <v>#REF!</v>
      </c>
      <c r="AC43" s="39" t="e">
        <f>IF(AND('Mapa final'!#REF!="Baja",'Mapa final'!#REF!="Mayor"),CONCATENATE("R8C",'Mapa final'!#REF!),"")</f>
        <v>#REF!</v>
      </c>
      <c r="AD43" s="44" t="e">
        <f>IF(AND('Mapa final'!#REF!="Baja",'Mapa final'!#REF!="Mayor"),CONCATENATE("R8C",'Mapa final'!#REF!),"")</f>
        <v>#REF!</v>
      </c>
      <c r="AE43" s="44" t="e">
        <f>IF(AND('Mapa final'!#REF!="Baja",'Mapa final'!#REF!="Mayor"),CONCATENATE("R8C",'Mapa final'!#REF!),"")</f>
        <v>#REF!</v>
      </c>
      <c r="AF43" s="44" t="e">
        <f>IF(AND('Mapa final'!#REF!="Baja",'Mapa final'!#REF!="Mayor"),CONCATENATE("R8C",'Mapa final'!#REF!),"")</f>
        <v>#REF!</v>
      </c>
      <c r="AG43" s="40" t="e">
        <f>IF(AND('Mapa final'!#REF!="Baja",'Mapa final'!#REF!="Mayor"),CONCATENATE("R8C",'Mapa final'!#REF!),"")</f>
        <v>#REF!</v>
      </c>
      <c r="AH43" s="41" t="e">
        <f>IF(AND('Mapa final'!#REF!="Baja",'Mapa final'!#REF!="Catastrófico"),CONCATENATE("R8C",'Mapa final'!#REF!),"")</f>
        <v>#REF!</v>
      </c>
      <c r="AI43" s="42" t="e">
        <f>IF(AND('Mapa final'!#REF!="Baja",'Mapa final'!#REF!="Catastrófico"),CONCATENATE("R8C",'Mapa final'!#REF!),"")</f>
        <v>#REF!</v>
      </c>
      <c r="AJ43" s="42" t="e">
        <f>IF(AND('Mapa final'!#REF!="Baja",'Mapa final'!#REF!="Catastrófico"),CONCATENATE("R8C",'Mapa final'!#REF!),"")</f>
        <v>#REF!</v>
      </c>
      <c r="AK43" s="42" t="e">
        <f>IF(AND('Mapa final'!#REF!="Baja",'Mapa final'!#REF!="Catastrófico"),CONCATENATE("R8C",'Mapa final'!#REF!),"")</f>
        <v>#REF!</v>
      </c>
      <c r="AL43" s="42" t="e">
        <f>IF(AND('Mapa final'!#REF!="Baja",'Mapa final'!#REF!="Catastrófico"),CONCATENATE("R8C",'Mapa final'!#REF!),"")</f>
        <v>#REF!</v>
      </c>
      <c r="AM43" s="43" t="e">
        <f>IF(AND('Mapa final'!#REF!="Baja",'Mapa final'!#REF!="Catastrófico"),CONCATENATE("R8C",'Mapa final'!#REF!),"")</f>
        <v>#REF!</v>
      </c>
      <c r="AN43" s="70"/>
      <c r="AO43" s="301"/>
      <c r="AP43" s="302"/>
      <c r="AQ43" s="302"/>
      <c r="AR43" s="302"/>
      <c r="AS43" s="302"/>
      <c r="AT43" s="303"/>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25">
      <c r="A44" s="70"/>
      <c r="B44" s="228"/>
      <c r="C44" s="228"/>
      <c r="D44" s="229"/>
      <c r="E44" s="269"/>
      <c r="F44" s="270"/>
      <c r="G44" s="270"/>
      <c r="H44" s="270"/>
      <c r="I44" s="286"/>
      <c r="J44" s="63" t="e">
        <f>IF(AND('Mapa final'!#REF!="Baja",'Mapa final'!#REF!="Leve"),CONCATENATE("R9C",'Mapa final'!#REF!),"")</f>
        <v>#REF!</v>
      </c>
      <c r="K44" s="64" t="e">
        <f>IF(AND('Mapa final'!#REF!="Baja",'Mapa final'!#REF!="Leve"),CONCATENATE("R9C",'Mapa final'!#REF!),"")</f>
        <v>#REF!</v>
      </c>
      <c r="L44" s="64" t="e">
        <f>IF(AND('Mapa final'!#REF!="Baja",'Mapa final'!#REF!="Leve"),CONCATENATE("R9C",'Mapa final'!#REF!),"")</f>
        <v>#REF!</v>
      </c>
      <c r="M44" s="64" t="e">
        <f>IF(AND('Mapa final'!#REF!="Baja",'Mapa final'!#REF!="Leve"),CONCATENATE("R9C",'Mapa final'!#REF!),"")</f>
        <v>#REF!</v>
      </c>
      <c r="N44" s="64" t="e">
        <f>IF(AND('Mapa final'!#REF!="Baja",'Mapa final'!#REF!="Leve"),CONCATENATE("R9C",'Mapa final'!#REF!),"")</f>
        <v>#REF!</v>
      </c>
      <c r="O44" s="65" t="e">
        <f>IF(AND('Mapa final'!#REF!="Baja",'Mapa final'!#REF!="Leve"),CONCATENATE("R9C",'Mapa final'!#REF!),"")</f>
        <v>#REF!</v>
      </c>
      <c r="P44" s="54" t="e">
        <f>IF(AND('Mapa final'!#REF!="Baja",'Mapa final'!#REF!="Menor"),CONCATENATE("R9C",'Mapa final'!#REF!),"")</f>
        <v>#REF!</v>
      </c>
      <c r="Q44" s="55" t="e">
        <f>IF(AND('Mapa final'!#REF!="Baja",'Mapa final'!#REF!="Menor"),CONCATENATE("R9C",'Mapa final'!#REF!),"")</f>
        <v>#REF!</v>
      </c>
      <c r="R44" s="55" t="e">
        <f>IF(AND('Mapa final'!#REF!="Baja",'Mapa final'!#REF!="Menor"),CONCATENATE("R9C",'Mapa final'!#REF!),"")</f>
        <v>#REF!</v>
      </c>
      <c r="S44" s="55" t="e">
        <f>IF(AND('Mapa final'!#REF!="Baja",'Mapa final'!#REF!="Menor"),CONCATENATE("R9C",'Mapa final'!#REF!),"")</f>
        <v>#REF!</v>
      </c>
      <c r="T44" s="55" t="e">
        <f>IF(AND('Mapa final'!#REF!="Baja",'Mapa final'!#REF!="Menor"),CONCATENATE("R9C",'Mapa final'!#REF!),"")</f>
        <v>#REF!</v>
      </c>
      <c r="U44" s="56" t="e">
        <f>IF(AND('Mapa final'!#REF!="Baja",'Mapa final'!#REF!="Menor"),CONCATENATE("R9C",'Mapa final'!#REF!),"")</f>
        <v>#REF!</v>
      </c>
      <c r="V44" s="54" t="e">
        <f>IF(AND('Mapa final'!#REF!="Baja",'Mapa final'!#REF!="Moderado"),CONCATENATE("R9C",'Mapa final'!#REF!),"")</f>
        <v>#REF!</v>
      </c>
      <c r="W44" s="55" t="e">
        <f>IF(AND('Mapa final'!#REF!="Baja",'Mapa final'!#REF!="Moderado"),CONCATENATE("R9C",'Mapa final'!#REF!),"")</f>
        <v>#REF!</v>
      </c>
      <c r="X44" s="55" t="e">
        <f>IF(AND('Mapa final'!#REF!="Baja",'Mapa final'!#REF!="Moderado"),CONCATENATE("R9C",'Mapa final'!#REF!),"")</f>
        <v>#REF!</v>
      </c>
      <c r="Y44" s="55" t="e">
        <f>IF(AND('Mapa final'!#REF!="Baja",'Mapa final'!#REF!="Moderado"),CONCATENATE("R9C",'Mapa final'!#REF!),"")</f>
        <v>#REF!</v>
      </c>
      <c r="Z44" s="55" t="e">
        <f>IF(AND('Mapa final'!#REF!="Baja",'Mapa final'!#REF!="Moderado"),CONCATENATE("R9C",'Mapa final'!#REF!),"")</f>
        <v>#REF!</v>
      </c>
      <c r="AA44" s="56" t="e">
        <f>IF(AND('Mapa final'!#REF!="Baja",'Mapa final'!#REF!="Moderado"),CONCATENATE("R9C",'Mapa final'!#REF!),"")</f>
        <v>#REF!</v>
      </c>
      <c r="AB44" s="38" t="e">
        <f>IF(AND('Mapa final'!#REF!="Baja",'Mapa final'!#REF!="Mayor"),CONCATENATE("R9C",'Mapa final'!#REF!),"")</f>
        <v>#REF!</v>
      </c>
      <c r="AC44" s="39" t="e">
        <f>IF(AND('Mapa final'!#REF!="Baja",'Mapa final'!#REF!="Mayor"),CONCATENATE("R9C",'Mapa final'!#REF!),"")</f>
        <v>#REF!</v>
      </c>
      <c r="AD44" s="44" t="e">
        <f>IF(AND('Mapa final'!#REF!="Baja",'Mapa final'!#REF!="Mayor"),CONCATENATE("R9C",'Mapa final'!#REF!),"")</f>
        <v>#REF!</v>
      </c>
      <c r="AE44" s="44" t="e">
        <f>IF(AND('Mapa final'!#REF!="Baja",'Mapa final'!#REF!="Mayor"),CONCATENATE("R9C",'Mapa final'!#REF!),"")</f>
        <v>#REF!</v>
      </c>
      <c r="AF44" s="44" t="e">
        <f>IF(AND('Mapa final'!#REF!="Baja",'Mapa final'!#REF!="Mayor"),CONCATENATE("R9C",'Mapa final'!#REF!),"")</f>
        <v>#REF!</v>
      </c>
      <c r="AG44" s="40" t="e">
        <f>IF(AND('Mapa final'!#REF!="Baja",'Mapa final'!#REF!="Mayor"),CONCATENATE("R9C",'Mapa final'!#REF!),"")</f>
        <v>#REF!</v>
      </c>
      <c r="AH44" s="41" t="e">
        <f>IF(AND('Mapa final'!#REF!="Baja",'Mapa final'!#REF!="Catastrófico"),CONCATENATE("R9C",'Mapa final'!#REF!),"")</f>
        <v>#REF!</v>
      </c>
      <c r="AI44" s="42" t="e">
        <f>IF(AND('Mapa final'!#REF!="Baja",'Mapa final'!#REF!="Catastrófico"),CONCATENATE("R9C",'Mapa final'!#REF!),"")</f>
        <v>#REF!</v>
      </c>
      <c r="AJ44" s="42" t="e">
        <f>IF(AND('Mapa final'!#REF!="Baja",'Mapa final'!#REF!="Catastrófico"),CONCATENATE("R9C",'Mapa final'!#REF!),"")</f>
        <v>#REF!</v>
      </c>
      <c r="AK44" s="42" t="e">
        <f>IF(AND('Mapa final'!#REF!="Baja",'Mapa final'!#REF!="Catastrófico"),CONCATENATE("R9C",'Mapa final'!#REF!),"")</f>
        <v>#REF!</v>
      </c>
      <c r="AL44" s="42" t="e">
        <f>IF(AND('Mapa final'!#REF!="Baja",'Mapa final'!#REF!="Catastrófico"),CONCATENATE("R9C",'Mapa final'!#REF!),"")</f>
        <v>#REF!</v>
      </c>
      <c r="AM44" s="43" t="e">
        <f>IF(AND('Mapa final'!#REF!="Baja",'Mapa final'!#REF!="Catastrófico"),CONCATENATE("R9C",'Mapa final'!#REF!),"")</f>
        <v>#REF!</v>
      </c>
      <c r="AN44" s="70"/>
      <c r="AO44" s="301"/>
      <c r="AP44" s="302"/>
      <c r="AQ44" s="302"/>
      <c r="AR44" s="302"/>
      <c r="AS44" s="302"/>
      <c r="AT44" s="303"/>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3">
      <c r="A45" s="70"/>
      <c r="B45" s="228"/>
      <c r="C45" s="228"/>
      <c r="D45" s="229"/>
      <c r="E45" s="272"/>
      <c r="F45" s="273"/>
      <c r="G45" s="273"/>
      <c r="H45" s="273"/>
      <c r="I45" s="273"/>
      <c r="J45" s="66" t="e">
        <f>IF(AND('Mapa final'!#REF!="Baja",'Mapa final'!#REF!="Leve"),CONCATENATE("R10C",'Mapa final'!#REF!),"")</f>
        <v>#REF!</v>
      </c>
      <c r="K45" s="67" t="e">
        <f>IF(AND('Mapa final'!#REF!="Baja",'Mapa final'!#REF!="Leve"),CONCATENATE("R10C",'Mapa final'!#REF!),"")</f>
        <v>#REF!</v>
      </c>
      <c r="L45" s="67" t="e">
        <f>IF(AND('Mapa final'!#REF!="Baja",'Mapa final'!#REF!="Leve"),CONCATENATE("R10C",'Mapa final'!#REF!),"")</f>
        <v>#REF!</v>
      </c>
      <c r="M45" s="67" t="e">
        <f>IF(AND('Mapa final'!#REF!="Baja",'Mapa final'!#REF!="Leve"),CONCATENATE("R10C",'Mapa final'!#REF!),"")</f>
        <v>#REF!</v>
      </c>
      <c r="N45" s="67" t="e">
        <f>IF(AND('Mapa final'!#REF!="Baja",'Mapa final'!#REF!="Leve"),CONCATENATE("R10C",'Mapa final'!#REF!),"")</f>
        <v>#REF!</v>
      </c>
      <c r="O45" s="68" t="e">
        <f>IF(AND('Mapa final'!#REF!="Baja",'Mapa final'!#REF!="Leve"),CONCATENATE("R10C",'Mapa final'!#REF!),"")</f>
        <v>#REF!</v>
      </c>
      <c r="P45" s="54" t="e">
        <f>IF(AND('Mapa final'!#REF!="Baja",'Mapa final'!#REF!="Menor"),CONCATENATE("R10C",'Mapa final'!#REF!),"")</f>
        <v>#REF!</v>
      </c>
      <c r="Q45" s="55" t="e">
        <f>IF(AND('Mapa final'!#REF!="Baja",'Mapa final'!#REF!="Menor"),CONCATENATE("R10C",'Mapa final'!#REF!),"")</f>
        <v>#REF!</v>
      </c>
      <c r="R45" s="55" t="e">
        <f>IF(AND('Mapa final'!#REF!="Baja",'Mapa final'!#REF!="Menor"),CONCATENATE("R10C",'Mapa final'!#REF!),"")</f>
        <v>#REF!</v>
      </c>
      <c r="S45" s="55" t="e">
        <f>IF(AND('Mapa final'!#REF!="Baja",'Mapa final'!#REF!="Menor"),CONCATENATE("R10C",'Mapa final'!#REF!),"")</f>
        <v>#REF!</v>
      </c>
      <c r="T45" s="55" t="e">
        <f>IF(AND('Mapa final'!#REF!="Baja",'Mapa final'!#REF!="Menor"),CONCATENATE("R10C",'Mapa final'!#REF!),"")</f>
        <v>#REF!</v>
      </c>
      <c r="U45" s="56" t="e">
        <f>IF(AND('Mapa final'!#REF!="Baja",'Mapa final'!#REF!="Menor"),CONCATENATE("R10C",'Mapa final'!#REF!),"")</f>
        <v>#REF!</v>
      </c>
      <c r="V45" s="57" t="e">
        <f>IF(AND('Mapa final'!#REF!="Baja",'Mapa final'!#REF!="Moderado"),CONCATENATE("R10C",'Mapa final'!#REF!),"")</f>
        <v>#REF!</v>
      </c>
      <c r="W45" s="58" t="e">
        <f>IF(AND('Mapa final'!#REF!="Baja",'Mapa final'!#REF!="Moderado"),CONCATENATE("R10C",'Mapa final'!#REF!),"")</f>
        <v>#REF!</v>
      </c>
      <c r="X45" s="58" t="e">
        <f>IF(AND('Mapa final'!#REF!="Baja",'Mapa final'!#REF!="Moderado"),CONCATENATE("R10C",'Mapa final'!#REF!),"")</f>
        <v>#REF!</v>
      </c>
      <c r="Y45" s="58" t="e">
        <f>IF(AND('Mapa final'!#REF!="Baja",'Mapa final'!#REF!="Moderado"),CONCATENATE("R10C",'Mapa final'!#REF!),"")</f>
        <v>#REF!</v>
      </c>
      <c r="Z45" s="58" t="e">
        <f>IF(AND('Mapa final'!#REF!="Baja",'Mapa final'!#REF!="Moderado"),CONCATENATE("R10C",'Mapa final'!#REF!),"")</f>
        <v>#REF!</v>
      </c>
      <c r="AA45" s="59" t="e">
        <f>IF(AND('Mapa final'!#REF!="Baja",'Mapa final'!#REF!="Moderado"),CONCATENATE("R10C",'Mapa final'!#REF!),"")</f>
        <v>#REF!</v>
      </c>
      <c r="AB45" s="45" t="e">
        <f>IF(AND('Mapa final'!#REF!="Baja",'Mapa final'!#REF!="Mayor"),CONCATENATE("R10C",'Mapa final'!#REF!),"")</f>
        <v>#REF!</v>
      </c>
      <c r="AC45" s="46" t="e">
        <f>IF(AND('Mapa final'!#REF!="Baja",'Mapa final'!#REF!="Mayor"),CONCATENATE("R10C",'Mapa final'!#REF!),"")</f>
        <v>#REF!</v>
      </c>
      <c r="AD45" s="46" t="e">
        <f>IF(AND('Mapa final'!#REF!="Baja",'Mapa final'!#REF!="Mayor"),CONCATENATE("R10C",'Mapa final'!#REF!),"")</f>
        <v>#REF!</v>
      </c>
      <c r="AE45" s="46" t="e">
        <f>IF(AND('Mapa final'!#REF!="Baja",'Mapa final'!#REF!="Mayor"),CONCATENATE("R10C",'Mapa final'!#REF!),"")</f>
        <v>#REF!</v>
      </c>
      <c r="AF45" s="46" t="e">
        <f>IF(AND('Mapa final'!#REF!="Baja",'Mapa final'!#REF!="Mayor"),CONCATENATE("R10C",'Mapa final'!#REF!),"")</f>
        <v>#REF!</v>
      </c>
      <c r="AG45" s="47" t="e">
        <f>IF(AND('Mapa final'!#REF!="Baja",'Mapa final'!#REF!="Mayor"),CONCATENATE("R10C",'Mapa final'!#REF!),"")</f>
        <v>#REF!</v>
      </c>
      <c r="AH45" s="48" t="e">
        <f>IF(AND('Mapa final'!#REF!="Baja",'Mapa final'!#REF!="Catastrófico"),CONCATENATE("R10C",'Mapa final'!#REF!),"")</f>
        <v>#REF!</v>
      </c>
      <c r="AI45" s="49" t="e">
        <f>IF(AND('Mapa final'!#REF!="Baja",'Mapa final'!#REF!="Catastrófico"),CONCATENATE("R10C",'Mapa final'!#REF!),"")</f>
        <v>#REF!</v>
      </c>
      <c r="AJ45" s="49" t="e">
        <f>IF(AND('Mapa final'!#REF!="Baja",'Mapa final'!#REF!="Catastrófico"),CONCATENATE("R10C",'Mapa final'!#REF!),"")</f>
        <v>#REF!</v>
      </c>
      <c r="AK45" s="49" t="e">
        <f>IF(AND('Mapa final'!#REF!="Baja",'Mapa final'!#REF!="Catastrófico"),CONCATENATE("R10C",'Mapa final'!#REF!),"")</f>
        <v>#REF!</v>
      </c>
      <c r="AL45" s="49" t="e">
        <f>IF(AND('Mapa final'!#REF!="Baja",'Mapa final'!#REF!="Catastrófico"),CONCATENATE("R10C",'Mapa final'!#REF!),"")</f>
        <v>#REF!</v>
      </c>
      <c r="AM45" s="50" t="e">
        <f>IF(AND('Mapa final'!#REF!="Baja",'Mapa final'!#REF!="Catastrófico"),CONCATENATE("R10C",'Mapa final'!#REF!),"")</f>
        <v>#REF!</v>
      </c>
      <c r="AN45" s="70"/>
      <c r="AO45" s="304"/>
      <c r="AP45" s="305"/>
      <c r="AQ45" s="305"/>
      <c r="AR45" s="305"/>
      <c r="AS45" s="305"/>
      <c r="AT45" s="306"/>
    </row>
    <row r="46" spans="1:80" ht="46.5" customHeight="1" x14ac:dyDescent="0.35">
      <c r="A46" s="70"/>
      <c r="B46" s="228"/>
      <c r="C46" s="228"/>
      <c r="D46" s="229"/>
      <c r="E46" s="266" t="s">
        <v>113</v>
      </c>
      <c r="F46" s="267"/>
      <c r="G46" s="267"/>
      <c r="H46" s="267"/>
      <c r="I46" s="268"/>
      <c r="J46" s="60" t="e">
        <f>IF(AND('Mapa final'!#REF!="Muy Baja",'Mapa final'!#REF!="Leve"),CONCATENATE("R1C",'Mapa final'!#REF!),"")</f>
        <v>#REF!</v>
      </c>
      <c r="K46" s="61" t="e">
        <f>IF(AND('Mapa final'!#REF!="Muy Baja",'Mapa final'!#REF!="Leve"),CONCATENATE("R1C",'Mapa final'!#REF!),"")</f>
        <v>#REF!</v>
      </c>
      <c r="L46" s="61" t="e">
        <f>IF(AND('Mapa final'!#REF!="Muy Baja",'Mapa final'!#REF!="Leve"),CONCATENATE("R1C",'Mapa final'!#REF!),"")</f>
        <v>#REF!</v>
      </c>
      <c r="M46" s="61" t="e">
        <f>IF(AND('Mapa final'!#REF!="Muy Baja",'Mapa final'!#REF!="Leve"),CONCATENATE("R1C",'Mapa final'!#REF!),"")</f>
        <v>#REF!</v>
      </c>
      <c r="N46" s="61" t="e">
        <f>IF(AND('Mapa final'!#REF!="Muy Baja",'Mapa final'!#REF!="Leve"),CONCATENATE("R1C",'Mapa final'!#REF!),"")</f>
        <v>#REF!</v>
      </c>
      <c r="O46" s="62" t="e">
        <f>IF(AND('Mapa final'!#REF!="Muy Baja",'Mapa final'!#REF!="Leve"),CONCATENATE("R1C",'Mapa final'!#REF!),"")</f>
        <v>#REF!</v>
      </c>
      <c r="P46" s="60" t="e">
        <f>IF(AND('Mapa final'!#REF!="Muy Baja",'Mapa final'!#REF!="Menor"),CONCATENATE("R1C",'Mapa final'!#REF!),"")</f>
        <v>#REF!</v>
      </c>
      <c r="Q46" s="61" t="e">
        <f>IF(AND('Mapa final'!#REF!="Muy Baja",'Mapa final'!#REF!="Menor"),CONCATENATE("R1C",'Mapa final'!#REF!),"")</f>
        <v>#REF!</v>
      </c>
      <c r="R46" s="61" t="e">
        <f>IF(AND('Mapa final'!#REF!="Muy Baja",'Mapa final'!#REF!="Menor"),CONCATENATE("R1C",'Mapa final'!#REF!),"")</f>
        <v>#REF!</v>
      </c>
      <c r="S46" s="61" t="e">
        <f>IF(AND('Mapa final'!#REF!="Muy Baja",'Mapa final'!#REF!="Menor"),CONCATENATE("R1C",'Mapa final'!#REF!),"")</f>
        <v>#REF!</v>
      </c>
      <c r="T46" s="61" t="e">
        <f>IF(AND('Mapa final'!#REF!="Muy Baja",'Mapa final'!#REF!="Menor"),CONCATENATE("R1C",'Mapa final'!#REF!),"")</f>
        <v>#REF!</v>
      </c>
      <c r="U46" s="62" t="e">
        <f>IF(AND('Mapa final'!#REF!="Muy Baja",'Mapa final'!#REF!="Menor"),CONCATENATE("R1C",'Mapa final'!#REF!),"")</f>
        <v>#REF!</v>
      </c>
      <c r="V46" s="51" t="e">
        <f>IF(AND('Mapa final'!#REF!="Muy Baja",'Mapa final'!#REF!="Moderado"),CONCATENATE("R1C",'Mapa final'!#REF!),"")</f>
        <v>#REF!</v>
      </c>
      <c r="W46" s="69" t="e">
        <f>IF(AND('Mapa final'!#REF!="Muy Baja",'Mapa final'!#REF!="Moderado"),CONCATENATE("R1C",'Mapa final'!#REF!),"")</f>
        <v>#REF!</v>
      </c>
      <c r="X46" s="52" t="e">
        <f>IF(AND('Mapa final'!#REF!="Muy Baja",'Mapa final'!#REF!="Moderado"),CONCATENATE("R1C",'Mapa final'!#REF!),"")</f>
        <v>#REF!</v>
      </c>
      <c r="Y46" s="52" t="e">
        <f>IF(AND('Mapa final'!#REF!="Muy Baja",'Mapa final'!#REF!="Moderado"),CONCATENATE("R1C",'Mapa final'!#REF!),"")</f>
        <v>#REF!</v>
      </c>
      <c r="Z46" s="52" t="e">
        <f>IF(AND('Mapa final'!#REF!="Muy Baja",'Mapa final'!#REF!="Moderado"),CONCATENATE("R1C",'Mapa final'!#REF!),"")</f>
        <v>#REF!</v>
      </c>
      <c r="AA46" s="53" t="e">
        <f>IF(AND('Mapa final'!#REF!="Muy Baja",'Mapa final'!#REF!="Moderado"),CONCATENATE("R1C",'Mapa final'!#REF!),"")</f>
        <v>#REF!</v>
      </c>
      <c r="AB46" s="32" t="e">
        <f>IF(AND('Mapa final'!#REF!="Muy Baja",'Mapa final'!#REF!="Mayor"),CONCATENATE("R1C",'Mapa final'!#REF!),"")</f>
        <v>#REF!</v>
      </c>
      <c r="AC46" s="33" t="e">
        <f>IF(AND('Mapa final'!#REF!="Muy Baja",'Mapa final'!#REF!="Mayor"),CONCATENATE("R1C",'Mapa final'!#REF!),"")</f>
        <v>#REF!</v>
      </c>
      <c r="AD46" s="33" t="e">
        <f>IF(AND('Mapa final'!#REF!="Muy Baja",'Mapa final'!#REF!="Mayor"),CONCATENATE("R1C",'Mapa final'!#REF!),"")</f>
        <v>#REF!</v>
      </c>
      <c r="AE46" s="33" t="e">
        <f>IF(AND('Mapa final'!#REF!="Muy Baja",'Mapa final'!#REF!="Mayor"),CONCATENATE("R1C",'Mapa final'!#REF!),"")</f>
        <v>#REF!</v>
      </c>
      <c r="AF46" s="33" t="e">
        <f>IF(AND('Mapa final'!#REF!="Muy Baja",'Mapa final'!#REF!="Mayor"),CONCATENATE("R1C",'Mapa final'!#REF!),"")</f>
        <v>#REF!</v>
      </c>
      <c r="AG46" s="34" t="e">
        <f>IF(AND('Mapa final'!#REF!="Muy Baja",'Mapa final'!#REF!="Mayor"),CONCATENATE("R1C",'Mapa final'!#REF!),"")</f>
        <v>#REF!</v>
      </c>
      <c r="AH46" s="35" t="e">
        <f>IF(AND('Mapa final'!#REF!="Muy Baja",'Mapa final'!#REF!="Catastrófico"),CONCATENATE("R1C",'Mapa final'!#REF!),"")</f>
        <v>#REF!</v>
      </c>
      <c r="AI46" s="36" t="e">
        <f>IF(AND('Mapa final'!#REF!="Muy Baja",'Mapa final'!#REF!="Catastrófico"),CONCATENATE("R1C",'Mapa final'!#REF!),"")</f>
        <v>#REF!</v>
      </c>
      <c r="AJ46" s="36" t="e">
        <f>IF(AND('Mapa final'!#REF!="Muy Baja",'Mapa final'!#REF!="Catastrófico"),CONCATENATE("R1C",'Mapa final'!#REF!),"")</f>
        <v>#REF!</v>
      </c>
      <c r="AK46" s="36" t="e">
        <f>IF(AND('Mapa final'!#REF!="Muy Baja",'Mapa final'!#REF!="Catastrófico"),CONCATENATE("R1C",'Mapa final'!#REF!),"")</f>
        <v>#REF!</v>
      </c>
      <c r="AL46" s="36" t="e">
        <f>IF(AND('Mapa final'!#REF!="Muy Baja",'Mapa final'!#REF!="Catastrófico"),CONCATENATE("R1C",'Mapa final'!#REF!),"")</f>
        <v>#REF!</v>
      </c>
      <c r="AM46" s="37" t="e">
        <f>IF(AND('Mapa final'!#REF!="Muy Baja",'Mapa final'!#REF!="Catastrófico"),CONCATENATE("R1C",'Mapa final'!#REF!),"")</f>
        <v>#REF!</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25">
      <c r="A47" s="70"/>
      <c r="B47" s="228"/>
      <c r="C47" s="228"/>
      <c r="D47" s="229"/>
      <c r="E47" s="285"/>
      <c r="F47" s="286"/>
      <c r="G47" s="286"/>
      <c r="H47" s="286"/>
      <c r="I47" s="271"/>
      <c r="J47" s="63" t="e">
        <f>IF(AND('Mapa final'!#REF!="Muy Baja",'Mapa final'!#REF!="Leve"),CONCATENATE("R2C",'Mapa final'!#REF!),"")</f>
        <v>#REF!</v>
      </c>
      <c r="K47" s="64" t="e">
        <f>IF(AND('Mapa final'!#REF!="Muy Baja",'Mapa final'!#REF!="Leve"),CONCATENATE("R2C",'Mapa final'!#REF!),"")</f>
        <v>#REF!</v>
      </c>
      <c r="L47" s="64" t="e">
        <f>IF(AND('Mapa final'!#REF!="Muy Baja",'Mapa final'!#REF!="Leve"),CONCATENATE("R2C",'Mapa final'!#REF!),"")</f>
        <v>#REF!</v>
      </c>
      <c r="M47" s="64" t="e">
        <f>IF(AND('Mapa final'!#REF!="Muy Baja",'Mapa final'!#REF!="Leve"),CONCATENATE("R2C",'Mapa final'!#REF!),"")</f>
        <v>#REF!</v>
      </c>
      <c r="N47" s="64" t="e">
        <f>IF(AND('Mapa final'!#REF!="Muy Baja",'Mapa final'!#REF!="Leve"),CONCATENATE("R2C",'Mapa final'!#REF!),"")</f>
        <v>#REF!</v>
      </c>
      <c r="O47" s="65" t="e">
        <f>IF(AND('Mapa final'!#REF!="Muy Baja",'Mapa final'!#REF!="Leve"),CONCATENATE("R2C",'Mapa final'!#REF!),"")</f>
        <v>#REF!</v>
      </c>
      <c r="P47" s="63" t="e">
        <f>IF(AND('Mapa final'!#REF!="Muy Baja",'Mapa final'!#REF!="Menor"),CONCATENATE("R2C",'Mapa final'!#REF!),"")</f>
        <v>#REF!</v>
      </c>
      <c r="Q47" s="64" t="e">
        <f>IF(AND('Mapa final'!#REF!="Muy Baja",'Mapa final'!#REF!="Menor"),CONCATENATE("R2C",'Mapa final'!#REF!),"")</f>
        <v>#REF!</v>
      </c>
      <c r="R47" s="64" t="e">
        <f>IF(AND('Mapa final'!#REF!="Muy Baja",'Mapa final'!#REF!="Menor"),CONCATENATE("R2C",'Mapa final'!#REF!),"")</f>
        <v>#REF!</v>
      </c>
      <c r="S47" s="64" t="e">
        <f>IF(AND('Mapa final'!#REF!="Muy Baja",'Mapa final'!#REF!="Menor"),CONCATENATE("R2C",'Mapa final'!#REF!),"")</f>
        <v>#REF!</v>
      </c>
      <c r="T47" s="64" t="e">
        <f>IF(AND('Mapa final'!#REF!="Muy Baja",'Mapa final'!#REF!="Menor"),CONCATENATE("R2C",'Mapa final'!#REF!),"")</f>
        <v>#REF!</v>
      </c>
      <c r="U47" s="65" t="e">
        <f>IF(AND('Mapa final'!#REF!="Muy Baja",'Mapa final'!#REF!="Menor"),CONCATENATE("R2C",'Mapa final'!#REF!),"")</f>
        <v>#REF!</v>
      </c>
      <c r="V47" s="54" t="e">
        <f>IF(AND('Mapa final'!#REF!="Muy Baja",'Mapa final'!#REF!="Moderado"),CONCATENATE("R2C",'Mapa final'!#REF!),"")</f>
        <v>#REF!</v>
      </c>
      <c r="W47" s="55" t="e">
        <f>IF(AND('Mapa final'!#REF!="Muy Baja",'Mapa final'!#REF!="Moderado"),CONCATENATE("R2C",'Mapa final'!#REF!),"")</f>
        <v>#REF!</v>
      </c>
      <c r="X47" s="55" t="e">
        <f>IF(AND('Mapa final'!#REF!="Muy Baja",'Mapa final'!#REF!="Moderado"),CONCATENATE("R2C",'Mapa final'!#REF!),"")</f>
        <v>#REF!</v>
      </c>
      <c r="Y47" s="55" t="e">
        <f>IF(AND('Mapa final'!#REF!="Muy Baja",'Mapa final'!#REF!="Moderado"),CONCATENATE("R2C",'Mapa final'!#REF!),"")</f>
        <v>#REF!</v>
      </c>
      <c r="Z47" s="55" t="e">
        <f>IF(AND('Mapa final'!#REF!="Muy Baja",'Mapa final'!#REF!="Moderado"),CONCATENATE("R2C",'Mapa final'!#REF!),"")</f>
        <v>#REF!</v>
      </c>
      <c r="AA47" s="56" t="e">
        <f>IF(AND('Mapa final'!#REF!="Muy Baja",'Mapa final'!#REF!="Moderado"),CONCATENATE("R2C",'Mapa final'!#REF!),"")</f>
        <v>#REF!</v>
      </c>
      <c r="AB47" s="38" t="e">
        <f>IF(AND('Mapa final'!#REF!="Muy Baja",'Mapa final'!#REF!="Mayor"),CONCATENATE("R2C",'Mapa final'!#REF!),"")</f>
        <v>#REF!</v>
      </c>
      <c r="AC47" s="39" t="e">
        <f>IF(AND('Mapa final'!#REF!="Muy Baja",'Mapa final'!#REF!="Mayor"),CONCATENATE("R2C",'Mapa final'!#REF!),"")</f>
        <v>#REF!</v>
      </c>
      <c r="AD47" s="39" t="e">
        <f>IF(AND('Mapa final'!#REF!="Muy Baja",'Mapa final'!#REF!="Mayor"),CONCATENATE("R2C",'Mapa final'!#REF!),"")</f>
        <v>#REF!</v>
      </c>
      <c r="AE47" s="39" t="e">
        <f>IF(AND('Mapa final'!#REF!="Muy Baja",'Mapa final'!#REF!="Mayor"),CONCATENATE("R2C",'Mapa final'!#REF!),"")</f>
        <v>#REF!</v>
      </c>
      <c r="AF47" s="39" t="e">
        <f>IF(AND('Mapa final'!#REF!="Muy Baja",'Mapa final'!#REF!="Mayor"),CONCATENATE("R2C",'Mapa final'!#REF!),"")</f>
        <v>#REF!</v>
      </c>
      <c r="AG47" s="40" t="e">
        <f>IF(AND('Mapa final'!#REF!="Muy Baja",'Mapa final'!#REF!="Mayor"),CONCATENATE("R2C",'Mapa final'!#REF!),"")</f>
        <v>#REF!</v>
      </c>
      <c r="AH47" s="41" t="e">
        <f>IF(AND('Mapa final'!#REF!="Muy Baja",'Mapa final'!#REF!="Catastrófico"),CONCATENATE("R2C",'Mapa final'!#REF!),"")</f>
        <v>#REF!</v>
      </c>
      <c r="AI47" s="42" t="e">
        <f>IF(AND('Mapa final'!#REF!="Muy Baja",'Mapa final'!#REF!="Catastrófico"),CONCATENATE("R2C",'Mapa final'!#REF!),"")</f>
        <v>#REF!</v>
      </c>
      <c r="AJ47" s="42" t="e">
        <f>IF(AND('Mapa final'!#REF!="Muy Baja",'Mapa final'!#REF!="Catastrófico"),CONCATENATE("R2C",'Mapa final'!#REF!),"")</f>
        <v>#REF!</v>
      </c>
      <c r="AK47" s="42" t="e">
        <f>IF(AND('Mapa final'!#REF!="Muy Baja",'Mapa final'!#REF!="Catastrófico"),CONCATENATE("R2C",'Mapa final'!#REF!),"")</f>
        <v>#REF!</v>
      </c>
      <c r="AL47" s="42" t="e">
        <f>IF(AND('Mapa final'!#REF!="Muy Baja",'Mapa final'!#REF!="Catastrófico"),CONCATENATE("R2C",'Mapa final'!#REF!),"")</f>
        <v>#REF!</v>
      </c>
      <c r="AM47" s="43" t="e">
        <f>IF(AND('Mapa final'!#REF!="Muy Baja",'Mapa final'!#REF!="Catastrófico"),CONCATENATE("R2C",'Mapa final'!#REF!),"")</f>
        <v>#REF!</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25">
      <c r="A48" s="70"/>
      <c r="B48" s="228"/>
      <c r="C48" s="228"/>
      <c r="D48" s="229"/>
      <c r="E48" s="285"/>
      <c r="F48" s="286"/>
      <c r="G48" s="286"/>
      <c r="H48" s="286"/>
      <c r="I48" s="271"/>
      <c r="J48" s="63" t="e">
        <f>IF(AND('Mapa final'!#REF!="Muy Baja",'Mapa final'!#REF!="Leve"),CONCATENATE("R3C",'Mapa final'!#REF!),"")</f>
        <v>#REF!</v>
      </c>
      <c r="K48" s="64" t="e">
        <f>IF(AND('Mapa final'!#REF!="Muy Baja",'Mapa final'!#REF!="Leve"),CONCATENATE("R3C",'Mapa final'!#REF!),"")</f>
        <v>#REF!</v>
      </c>
      <c r="L48" s="64" t="e">
        <f>IF(AND('Mapa final'!#REF!="Muy Baja",'Mapa final'!#REF!="Leve"),CONCATENATE("R3C",'Mapa final'!#REF!),"")</f>
        <v>#REF!</v>
      </c>
      <c r="M48" s="64" t="e">
        <f>IF(AND('Mapa final'!#REF!="Muy Baja",'Mapa final'!#REF!="Leve"),CONCATENATE("R3C",'Mapa final'!#REF!),"")</f>
        <v>#REF!</v>
      </c>
      <c r="N48" s="64" t="e">
        <f>IF(AND('Mapa final'!#REF!="Muy Baja",'Mapa final'!#REF!="Leve"),CONCATENATE("R3C",'Mapa final'!#REF!),"")</f>
        <v>#REF!</v>
      </c>
      <c r="O48" s="65" t="e">
        <f>IF(AND('Mapa final'!#REF!="Muy Baja",'Mapa final'!#REF!="Leve"),CONCATENATE("R3C",'Mapa final'!#REF!),"")</f>
        <v>#REF!</v>
      </c>
      <c r="P48" s="63" t="e">
        <f>IF(AND('Mapa final'!#REF!="Muy Baja",'Mapa final'!#REF!="Menor"),CONCATENATE("R3C",'Mapa final'!#REF!),"")</f>
        <v>#REF!</v>
      </c>
      <c r="Q48" s="64" t="e">
        <f>IF(AND('Mapa final'!#REF!="Muy Baja",'Mapa final'!#REF!="Menor"),CONCATENATE("R3C",'Mapa final'!#REF!),"")</f>
        <v>#REF!</v>
      </c>
      <c r="R48" s="64" t="e">
        <f>IF(AND('Mapa final'!#REF!="Muy Baja",'Mapa final'!#REF!="Menor"),CONCATENATE("R3C",'Mapa final'!#REF!),"")</f>
        <v>#REF!</v>
      </c>
      <c r="S48" s="64" t="e">
        <f>IF(AND('Mapa final'!#REF!="Muy Baja",'Mapa final'!#REF!="Menor"),CONCATENATE("R3C",'Mapa final'!#REF!),"")</f>
        <v>#REF!</v>
      </c>
      <c r="T48" s="64" t="e">
        <f>IF(AND('Mapa final'!#REF!="Muy Baja",'Mapa final'!#REF!="Menor"),CONCATENATE("R3C",'Mapa final'!#REF!),"")</f>
        <v>#REF!</v>
      </c>
      <c r="U48" s="65" t="e">
        <f>IF(AND('Mapa final'!#REF!="Muy Baja",'Mapa final'!#REF!="Menor"),CONCATENATE("R3C",'Mapa final'!#REF!),"")</f>
        <v>#REF!</v>
      </c>
      <c r="V48" s="54" t="e">
        <f>IF(AND('Mapa final'!#REF!="Muy Baja",'Mapa final'!#REF!="Moderado"),CONCATENATE("R3C",'Mapa final'!#REF!),"")</f>
        <v>#REF!</v>
      </c>
      <c r="W48" s="55" t="e">
        <f>IF(AND('Mapa final'!#REF!="Muy Baja",'Mapa final'!#REF!="Moderado"),CONCATENATE("R3C",'Mapa final'!#REF!),"")</f>
        <v>#REF!</v>
      </c>
      <c r="X48" s="55" t="e">
        <f>IF(AND('Mapa final'!#REF!="Muy Baja",'Mapa final'!#REF!="Moderado"),CONCATENATE("R3C",'Mapa final'!#REF!),"")</f>
        <v>#REF!</v>
      </c>
      <c r="Y48" s="55" t="e">
        <f>IF(AND('Mapa final'!#REF!="Muy Baja",'Mapa final'!#REF!="Moderado"),CONCATENATE("R3C",'Mapa final'!#REF!),"")</f>
        <v>#REF!</v>
      </c>
      <c r="Z48" s="55" t="e">
        <f>IF(AND('Mapa final'!#REF!="Muy Baja",'Mapa final'!#REF!="Moderado"),CONCATENATE("R3C",'Mapa final'!#REF!),"")</f>
        <v>#REF!</v>
      </c>
      <c r="AA48" s="56" t="e">
        <f>IF(AND('Mapa final'!#REF!="Muy Baja",'Mapa final'!#REF!="Moderado"),CONCATENATE("R3C",'Mapa final'!#REF!),"")</f>
        <v>#REF!</v>
      </c>
      <c r="AB48" s="38" t="e">
        <f>IF(AND('Mapa final'!#REF!="Muy Baja",'Mapa final'!#REF!="Mayor"),CONCATENATE("R3C",'Mapa final'!#REF!),"")</f>
        <v>#REF!</v>
      </c>
      <c r="AC48" s="39" t="e">
        <f>IF(AND('Mapa final'!#REF!="Muy Baja",'Mapa final'!#REF!="Mayor"),CONCATENATE("R3C",'Mapa final'!#REF!),"")</f>
        <v>#REF!</v>
      </c>
      <c r="AD48" s="39" t="e">
        <f>IF(AND('Mapa final'!#REF!="Muy Baja",'Mapa final'!#REF!="Mayor"),CONCATENATE("R3C",'Mapa final'!#REF!),"")</f>
        <v>#REF!</v>
      </c>
      <c r="AE48" s="39" t="e">
        <f>IF(AND('Mapa final'!#REF!="Muy Baja",'Mapa final'!#REF!="Mayor"),CONCATENATE("R3C",'Mapa final'!#REF!),"")</f>
        <v>#REF!</v>
      </c>
      <c r="AF48" s="39" t="e">
        <f>IF(AND('Mapa final'!#REF!="Muy Baja",'Mapa final'!#REF!="Mayor"),CONCATENATE("R3C",'Mapa final'!#REF!),"")</f>
        <v>#REF!</v>
      </c>
      <c r="AG48" s="40" t="e">
        <f>IF(AND('Mapa final'!#REF!="Muy Baja",'Mapa final'!#REF!="Mayor"),CONCATENATE("R3C",'Mapa final'!#REF!),"")</f>
        <v>#REF!</v>
      </c>
      <c r="AH48" s="41" t="e">
        <f>IF(AND('Mapa final'!#REF!="Muy Baja",'Mapa final'!#REF!="Catastrófico"),CONCATENATE("R3C",'Mapa final'!#REF!),"")</f>
        <v>#REF!</v>
      </c>
      <c r="AI48" s="42" t="e">
        <f>IF(AND('Mapa final'!#REF!="Muy Baja",'Mapa final'!#REF!="Catastrófico"),CONCATENATE("R3C",'Mapa final'!#REF!),"")</f>
        <v>#REF!</v>
      </c>
      <c r="AJ48" s="42" t="e">
        <f>IF(AND('Mapa final'!#REF!="Muy Baja",'Mapa final'!#REF!="Catastrófico"),CONCATENATE("R3C",'Mapa final'!#REF!),"")</f>
        <v>#REF!</v>
      </c>
      <c r="AK48" s="42" t="e">
        <f>IF(AND('Mapa final'!#REF!="Muy Baja",'Mapa final'!#REF!="Catastrófico"),CONCATENATE("R3C",'Mapa final'!#REF!),"")</f>
        <v>#REF!</v>
      </c>
      <c r="AL48" s="42" t="e">
        <f>IF(AND('Mapa final'!#REF!="Muy Baja",'Mapa final'!#REF!="Catastrófico"),CONCATENATE("R3C",'Mapa final'!#REF!),"")</f>
        <v>#REF!</v>
      </c>
      <c r="AM48" s="43" t="e">
        <f>IF(AND('Mapa final'!#REF!="Muy Baja",'Mapa final'!#REF!="Catastrófico"),CONCATENATE("R3C",'Mapa final'!#REF!),"")</f>
        <v>#REF!</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25">
      <c r="A49" s="70"/>
      <c r="B49" s="228"/>
      <c r="C49" s="228"/>
      <c r="D49" s="229"/>
      <c r="E49" s="269"/>
      <c r="F49" s="270"/>
      <c r="G49" s="270"/>
      <c r="H49" s="270"/>
      <c r="I49" s="271"/>
      <c r="J49" s="63" t="e">
        <f>IF(AND('Mapa final'!#REF!="Muy Baja",'Mapa final'!#REF!="Leve"),CONCATENATE("R4C",'Mapa final'!#REF!),"")</f>
        <v>#REF!</v>
      </c>
      <c r="K49" s="64" t="e">
        <f>IF(AND('Mapa final'!#REF!="Muy Baja",'Mapa final'!#REF!="Leve"),CONCATENATE("R4C",'Mapa final'!#REF!),"")</f>
        <v>#REF!</v>
      </c>
      <c r="L49" s="64" t="e">
        <f>IF(AND('Mapa final'!#REF!="Muy Baja",'Mapa final'!#REF!="Leve"),CONCATENATE("R4C",'Mapa final'!#REF!),"")</f>
        <v>#REF!</v>
      </c>
      <c r="M49" s="64" t="e">
        <f>IF(AND('Mapa final'!#REF!="Muy Baja",'Mapa final'!#REF!="Leve"),CONCATENATE("R4C",'Mapa final'!#REF!),"")</f>
        <v>#REF!</v>
      </c>
      <c r="N49" s="64" t="e">
        <f>IF(AND('Mapa final'!#REF!="Muy Baja",'Mapa final'!#REF!="Leve"),CONCATENATE("R4C",'Mapa final'!#REF!),"")</f>
        <v>#REF!</v>
      </c>
      <c r="O49" s="65" t="e">
        <f>IF(AND('Mapa final'!#REF!="Muy Baja",'Mapa final'!#REF!="Leve"),CONCATENATE("R4C",'Mapa final'!#REF!),"")</f>
        <v>#REF!</v>
      </c>
      <c r="P49" s="63" t="e">
        <f>IF(AND('Mapa final'!#REF!="Muy Baja",'Mapa final'!#REF!="Menor"),CONCATENATE("R4C",'Mapa final'!#REF!),"")</f>
        <v>#REF!</v>
      </c>
      <c r="Q49" s="64" t="e">
        <f>IF(AND('Mapa final'!#REF!="Muy Baja",'Mapa final'!#REF!="Menor"),CONCATENATE("R4C",'Mapa final'!#REF!),"")</f>
        <v>#REF!</v>
      </c>
      <c r="R49" s="64" t="e">
        <f>IF(AND('Mapa final'!#REF!="Muy Baja",'Mapa final'!#REF!="Menor"),CONCATENATE("R4C",'Mapa final'!#REF!),"")</f>
        <v>#REF!</v>
      </c>
      <c r="S49" s="64" t="e">
        <f>IF(AND('Mapa final'!#REF!="Muy Baja",'Mapa final'!#REF!="Menor"),CONCATENATE("R4C",'Mapa final'!#REF!),"")</f>
        <v>#REF!</v>
      </c>
      <c r="T49" s="64" t="e">
        <f>IF(AND('Mapa final'!#REF!="Muy Baja",'Mapa final'!#REF!="Menor"),CONCATENATE("R4C",'Mapa final'!#REF!),"")</f>
        <v>#REF!</v>
      </c>
      <c r="U49" s="65" t="e">
        <f>IF(AND('Mapa final'!#REF!="Muy Baja",'Mapa final'!#REF!="Menor"),CONCATENATE("R4C",'Mapa final'!#REF!),"")</f>
        <v>#REF!</v>
      </c>
      <c r="V49" s="54" t="e">
        <f>IF(AND('Mapa final'!#REF!="Muy Baja",'Mapa final'!#REF!="Moderado"),CONCATENATE("R4C",'Mapa final'!#REF!),"")</f>
        <v>#REF!</v>
      </c>
      <c r="W49" s="55" t="e">
        <f>IF(AND('Mapa final'!#REF!="Muy Baja",'Mapa final'!#REF!="Moderado"),CONCATENATE("R4C",'Mapa final'!#REF!),"")</f>
        <v>#REF!</v>
      </c>
      <c r="X49" s="55" t="e">
        <f>IF(AND('Mapa final'!#REF!="Muy Baja",'Mapa final'!#REF!="Moderado"),CONCATENATE("R4C",'Mapa final'!#REF!),"")</f>
        <v>#REF!</v>
      </c>
      <c r="Y49" s="55" t="e">
        <f>IF(AND('Mapa final'!#REF!="Muy Baja",'Mapa final'!#REF!="Moderado"),CONCATENATE("R4C",'Mapa final'!#REF!),"")</f>
        <v>#REF!</v>
      </c>
      <c r="Z49" s="55" t="e">
        <f>IF(AND('Mapa final'!#REF!="Muy Baja",'Mapa final'!#REF!="Moderado"),CONCATENATE("R4C",'Mapa final'!#REF!),"")</f>
        <v>#REF!</v>
      </c>
      <c r="AA49" s="56" t="e">
        <f>IF(AND('Mapa final'!#REF!="Muy Baja",'Mapa final'!#REF!="Moderado"),CONCATENATE("R4C",'Mapa final'!#REF!),"")</f>
        <v>#REF!</v>
      </c>
      <c r="AB49" s="38" t="e">
        <f>IF(AND('Mapa final'!#REF!="Muy Baja",'Mapa final'!#REF!="Mayor"),CONCATENATE("R4C",'Mapa final'!#REF!),"")</f>
        <v>#REF!</v>
      </c>
      <c r="AC49" s="39" t="e">
        <f>IF(AND('Mapa final'!#REF!="Muy Baja",'Mapa final'!#REF!="Mayor"),CONCATENATE("R4C",'Mapa final'!#REF!),"")</f>
        <v>#REF!</v>
      </c>
      <c r="AD49" s="39" t="e">
        <f>IF(AND('Mapa final'!#REF!="Muy Baja",'Mapa final'!#REF!="Mayor"),CONCATENATE("R4C",'Mapa final'!#REF!),"")</f>
        <v>#REF!</v>
      </c>
      <c r="AE49" s="39" t="e">
        <f>IF(AND('Mapa final'!#REF!="Muy Baja",'Mapa final'!#REF!="Mayor"),CONCATENATE("R4C",'Mapa final'!#REF!),"")</f>
        <v>#REF!</v>
      </c>
      <c r="AF49" s="39" t="e">
        <f>IF(AND('Mapa final'!#REF!="Muy Baja",'Mapa final'!#REF!="Mayor"),CONCATENATE("R4C",'Mapa final'!#REF!),"")</f>
        <v>#REF!</v>
      </c>
      <c r="AG49" s="40" t="e">
        <f>IF(AND('Mapa final'!#REF!="Muy Baja",'Mapa final'!#REF!="Mayor"),CONCATENATE("R4C",'Mapa final'!#REF!),"")</f>
        <v>#REF!</v>
      </c>
      <c r="AH49" s="41" t="e">
        <f>IF(AND('Mapa final'!#REF!="Muy Baja",'Mapa final'!#REF!="Catastrófico"),CONCATENATE("R4C",'Mapa final'!#REF!),"")</f>
        <v>#REF!</v>
      </c>
      <c r="AI49" s="42" t="e">
        <f>IF(AND('Mapa final'!#REF!="Muy Baja",'Mapa final'!#REF!="Catastrófico"),CONCATENATE("R4C",'Mapa final'!#REF!),"")</f>
        <v>#REF!</v>
      </c>
      <c r="AJ49" s="42" t="e">
        <f>IF(AND('Mapa final'!#REF!="Muy Baja",'Mapa final'!#REF!="Catastrófico"),CONCATENATE("R4C",'Mapa final'!#REF!),"")</f>
        <v>#REF!</v>
      </c>
      <c r="AK49" s="42" t="e">
        <f>IF(AND('Mapa final'!#REF!="Muy Baja",'Mapa final'!#REF!="Catastrófico"),CONCATENATE("R4C",'Mapa final'!#REF!),"")</f>
        <v>#REF!</v>
      </c>
      <c r="AL49" s="42" t="e">
        <f>IF(AND('Mapa final'!#REF!="Muy Baja",'Mapa final'!#REF!="Catastrófico"),CONCATENATE("R4C",'Mapa final'!#REF!),"")</f>
        <v>#REF!</v>
      </c>
      <c r="AM49" s="43" t="e">
        <f>IF(AND('Mapa final'!#REF!="Muy Baja",'Mapa final'!#REF!="Catastrófico"),CONCATENATE("R4C",'Mapa final'!#REF!),"")</f>
        <v>#REF!</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25">
      <c r="A50" s="70"/>
      <c r="B50" s="228"/>
      <c r="C50" s="228"/>
      <c r="D50" s="229"/>
      <c r="E50" s="269"/>
      <c r="F50" s="270"/>
      <c r="G50" s="270"/>
      <c r="H50" s="270"/>
      <c r="I50" s="271"/>
      <c r="J50" s="63" t="e">
        <f>IF(AND('Mapa final'!#REF!="Muy Baja",'Mapa final'!#REF!="Leve"),CONCATENATE("R5C",'Mapa final'!#REF!),"")</f>
        <v>#REF!</v>
      </c>
      <c r="K50" s="64" t="e">
        <f>IF(AND('Mapa final'!#REF!="Muy Baja",'Mapa final'!#REF!="Leve"),CONCATENATE("R5C",'Mapa final'!#REF!),"")</f>
        <v>#REF!</v>
      </c>
      <c r="L50" s="64" t="e">
        <f>IF(AND('Mapa final'!#REF!="Muy Baja",'Mapa final'!#REF!="Leve"),CONCATENATE("R5C",'Mapa final'!#REF!),"")</f>
        <v>#REF!</v>
      </c>
      <c r="M50" s="64" t="e">
        <f>IF(AND('Mapa final'!#REF!="Muy Baja",'Mapa final'!#REF!="Leve"),CONCATENATE("R5C",'Mapa final'!#REF!),"")</f>
        <v>#REF!</v>
      </c>
      <c r="N50" s="64" t="e">
        <f>IF(AND('Mapa final'!#REF!="Muy Baja",'Mapa final'!#REF!="Leve"),CONCATENATE("R5C",'Mapa final'!#REF!),"")</f>
        <v>#REF!</v>
      </c>
      <c r="O50" s="65" t="e">
        <f>IF(AND('Mapa final'!#REF!="Muy Baja",'Mapa final'!#REF!="Leve"),CONCATENATE("R5C",'Mapa final'!#REF!),"")</f>
        <v>#REF!</v>
      </c>
      <c r="P50" s="63" t="e">
        <f>IF(AND('Mapa final'!#REF!="Muy Baja",'Mapa final'!#REF!="Menor"),CONCATENATE("R5C",'Mapa final'!#REF!),"")</f>
        <v>#REF!</v>
      </c>
      <c r="Q50" s="64" t="e">
        <f>IF(AND('Mapa final'!#REF!="Muy Baja",'Mapa final'!#REF!="Menor"),CONCATENATE("R5C",'Mapa final'!#REF!),"")</f>
        <v>#REF!</v>
      </c>
      <c r="R50" s="64" t="e">
        <f>IF(AND('Mapa final'!#REF!="Muy Baja",'Mapa final'!#REF!="Menor"),CONCATENATE("R5C",'Mapa final'!#REF!),"")</f>
        <v>#REF!</v>
      </c>
      <c r="S50" s="64" t="e">
        <f>IF(AND('Mapa final'!#REF!="Muy Baja",'Mapa final'!#REF!="Menor"),CONCATENATE("R5C",'Mapa final'!#REF!),"")</f>
        <v>#REF!</v>
      </c>
      <c r="T50" s="64" t="e">
        <f>IF(AND('Mapa final'!#REF!="Muy Baja",'Mapa final'!#REF!="Menor"),CONCATENATE("R5C",'Mapa final'!#REF!),"")</f>
        <v>#REF!</v>
      </c>
      <c r="U50" s="65" t="e">
        <f>IF(AND('Mapa final'!#REF!="Muy Baja",'Mapa final'!#REF!="Menor"),CONCATENATE("R5C",'Mapa final'!#REF!),"")</f>
        <v>#REF!</v>
      </c>
      <c r="V50" s="54" t="e">
        <f>IF(AND('Mapa final'!#REF!="Muy Baja",'Mapa final'!#REF!="Moderado"),CONCATENATE("R5C",'Mapa final'!#REF!),"")</f>
        <v>#REF!</v>
      </c>
      <c r="W50" s="55" t="e">
        <f>IF(AND('Mapa final'!#REF!="Muy Baja",'Mapa final'!#REF!="Moderado"),CONCATENATE("R5C",'Mapa final'!#REF!),"")</f>
        <v>#REF!</v>
      </c>
      <c r="X50" s="55" t="e">
        <f>IF(AND('Mapa final'!#REF!="Muy Baja",'Mapa final'!#REF!="Moderado"),CONCATENATE("R5C",'Mapa final'!#REF!),"")</f>
        <v>#REF!</v>
      </c>
      <c r="Y50" s="55" t="e">
        <f>IF(AND('Mapa final'!#REF!="Muy Baja",'Mapa final'!#REF!="Moderado"),CONCATENATE("R5C",'Mapa final'!#REF!),"")</f>
        <v>#REF!</v>
      </c>
      <c r="Z50" s="55" t="e">
        <f>IF(AND('Mapa final'!#REF!="Muy Baja",'Mapa final'!#REF!="Moderado"),CONCATENATE("R5C",'Mapa final'!#REF!),"")</f>
        <v>#REF!</v>
      </c>
      <c r="AA50" s="56" t="e">
        <f>IF(AND('Mapa final'!#REF!="Muy Baja",'Mapa final'!#REF!="Moderado"),CONCATENATE("R5C",'Mapa final'!#REF!),"")</f>
        <v>#REF!</v>
      </c>
      <c r="AB50" s="38" t="e">
        <f>IF(AND('Mapa final'!#REF!="Muy Baja",'Mapa final'!#REF!="Mayor"),CONCATENATE("R5C",'Mapa final'!#REF!),"")</f>
        <v>#REF!</v>
      </c>
      <c r="AC50" s="39" t="e">
        <f>IF(AND('Mapa final'!#REF!="Muy Baja",'Mapa final'!#REF!="Mayor"),CONCATENATE("R5C",'Mapa final'!#REF!),"")</f>
        <v>#REF!</v>
      </c>
      <c r="AD50" s="44" t="e">
        <f>IF(AND('Mapa final'!#REF!="Muy Baja",'Mapa final'!#REF!="Mayor"),CONCATENATE("R5C",'Mapa final'!#REF!),"")</f>
        <v>#REF!</v>
      </c>
      <c r="AE50" s="44" t="e">
        <f>IF(AND('Mapa final'!#REF!="Muy Baja",'Mapa final'!#REF!="Mayor"),CONCATENATE("R5C",'Mapa final'!#REF!),"")</f>
        <v>#REF!</v>
      </c>
      <c r="AF50" s="44" t="e">
        <f>IF(AND('Mapa final'!#REF!="Muy Baja",'Mapa final'!#REF!="Mayor"),CONCATENATE("R5C",'Mapa final'!#REF!),"")</f>
        <v>#REF!</v>
      </c>
      <c r="AG50" s="40" t="e">
        <f>IF(AND('Mapa final'!#REF!="Muy Baja",'Mapa final'!#REF!="Mayor"),CONCATENATE("R5C",'Mapa final'!#REF!),"")</f>
        <v>#REF!</v>
      </c>
      <c r="AH50" s="41" t="e">
        <f>IF(AND('Mapa final'!#REF!="Muy Baja",'Mapa final'!#REF!="Catastrófico"),CONCATENATE("R5C",'Mapa final'!#REF!),"")</f>
        <v>#REF!</v>
      </c>
      <c r="AI50" s="42" t="e">
        <f>IF(AND('Mapa final'!#REF!="Muy Baja",'Mapa final'!#REF!="Catastrófico"),CONCATENATE("R5C",'Mapa final'!#REF!),"")</f>
        <v>#REF!</v>
      </c>
      <c r="AJ50" s="42" t="e">
        <f>IF(AND('Mapa final'!#REF!="Muy Baja",'Mapa final'!#REF!="Catastrófico"),CONCATENATE("R5C",'Mapa final'!#REF!),"")</f>
        <v>#REF!</v>
      </c>
      <c r="AK50" s="42" t="e">
        <f>IF(AND('Mapa final'!#REF!="Muy Baja",'Mapa final'!#REF!="Catastrófico"),CONCATENATE("R5C",'Mapa final'!#REF!),"")</f>
        <v>#REF!</v>
      </c>
      <c r="AL50" s="42" t="e">
        <f>IF(AND('Mapa final'!#REF!="Muy Baja",'Mapa final'!#REF!="Catastrófico"),CONCATENATE("R5C",'Mapa final'!#REF!),"")</f>
        <v>#REF!</v>
      </c>
      <c r="AM50" s="43" t="e">
        <f>IF(AND('Mapa final'!#REF!="Muy Baja",'Mapa final'!#REF!="Catastrófico"),CONCATENATE("R5C",'Mapa final'!#REF!),"")</f>
        <v>#REF!</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25">
      <c r="A51" s="70"/>
      <c r="B51" s="228"/>
      <c r="C51" s="228"/>
      <c r="D51" s="229"/>
      <c r="E51" s="269"/>
      <c r="F51" s="270"/>
      <c r="G51" s="270"/>
      <c r="H51" s="270"/>
      <c r="I51" s="271"/>
      <c r="J51" s="63" t="e">
        <f>IF(AND('Mapa final'!#REF!="Muy Baja",'Mapa final'!#REF!="Leve"),CONCATENATE("R6C",'Mapa final'!#REF!),"")</f>
        <v>#REF!</v>
      </c>
      <c r="K51" s="64" t="e">
        <f>IF(AND('Mapa final'!#REF!="Muy Baja",'Mapa final'!#REF!="Leve"),CONCATENATE("R6C",'Mapa final'!#REF!),"")</f>
        <v>#REF!</v>
      </c>
      <c r="L51" s="64" t="e">
        <f>IF(AND('Mapa final'!#REF!="Muy Baja",'Mapa final'!#REF!="Leve"),CONCATENATE("R6C",'Mapa final'!#REF!),"")</f>
        <v>#REF!</v>
      </c>
      <c r="M51" s="64" t="e">
        <f>IF(AND('Mapa final'!#REF!="Muy Baja",'Mapa final'!#REF!="Leve"),CONCATENATE("R6C",'Mapa final'!#REF!),"")</f>
        <v>#REF!</v>
      </c>
      <c r="N51" s="64" t="e">
        <f>IF(AND('Mapa final'!#REF!="Muy Baja",'Mapa final'!#REF!="Leve"),CONCATENATE("R6C",'Mapa final'!#REF!),"")</f>
        <v>#REF!</v>
      </c>
      <c r="O51" s="65" t="e">
        <f>IF(AND('Mapa final'!#REF!="Muy Baja",'Mapa final'!#REF!="Leve"),CONCATENATE("R6C",'Mapa final'!#REF!),"")</f>
        <v>#REF!</v>
      </c>
      <c r="P51" s="63" t="e">
        <f>IF(AND('Mapa final'!#REF!="Muy Baja",'Mapa final'!#REF!="Menor"),CONCATENATE("R6C",'Mapa final'!#REF!),"")</f>
        <v>#REF!</v>
      </c>
      <c r="Q51" s="64" t="e">
        <f>IF(AND('Mapa final'!#REF!="Muy Baja",'Mapa final'!#REF!="Menor"),CONCATENATE("R6C",'Mapa final'!#REF!),"")</f>
        <v>#REF!</v>
      </c>
      <c r="R51" s="64" t="e">
        <f>IF(AND('Mapa final'!#REF!="Muy Baja",'Mapa final'!#REF!="Menor"),CONCATENATE("R6C",'Mapa final'!#REF!),"")</f>
        <v>#REF!</v>
      </c>
      <c r="S51" s="64" t="e">
        <f>IF(AND('Mapa final'!#REF!="Muy Baja",'Mapa final'!#REF!="Menor"),CONCATENATE("R6C",'Mapa final'!#REF!),"")</f>
        <v>#REF!</v>
      </c>
      <c r="T51" s="64" t="e">
        <f>IF(AND('Mapa final'!#REF!="Muy Baja",'Mapa final'!#REF!="Menor"),CONCATENATE("R6C",'Mapa final'!#REF!),"")</f>
        <v>#REF!</v>
      </c>
      <c r="U51" s="65" t="e">
        <f>IF(AND('Mapa final'!#REF!="Muy Baja",'Mapa final'!#REF!="Menor"),CONCATENATE("R6C",'Mapa final'!#REF!),"")</f>
        <v>#REF!</v>
      </c>
      <c r="V51" s="54" t="e">
        <f>IF(AND('Mapa final'!#REF!="Muy Baja",'Mapa final'!#REF!="Moderado"),CONCATENATE("R6C",'Mapa final'!#REF!),"")</f>
        <v>#REF!</v>
      </c>
      <c r="W51" s="55" t="e">
        <f>IF(AND('Mapa final'!#REF!="Muy Baja",'Mapa final'!#REF!="Moderado"),CONCATENATE("R6C",'Mapa final'!#REF!),"")</f>
        <v>#REF!</v>
      </c>
      <c r="X51" s="55" t="e">
        <f>IF(AND('Mapa final'!#REF!="Muy Baja",'Mapa final'!#REF!="Moderado"),CONCATENATE("R6C",'Mapa final'!#REF!),"")</f>
        <v>#REF!</v>
      </c>
      <c r="Y51" s="55" t="e">
        <f>IF(AND('Mapa final'!#REF!="Muy Baja",'Mapa final'!#REF!="Moderado"),CONCATENATE("R6C",'Mapa final'!#REF!),"")</f>
        <v>#REF!</v>
      </c>
      <c r="Z51" s="55" t="e">
        <f>IF(AND('Mapa final'!#REF!="Muy Baja",'Mapa final'!#REF!="Moderado"),CONCATENATE("R6C",'Mapa final'!#REF!),"")</f>
        <v>#REF!</v>
      </c>
      <c r="AA51" s="56" t="e">
        <f>IF(AND('Mapa final'!#REF!="Muy Baja",'Mapa final'!#REF!="Moderado"),CONCATENATE("R6C",'Mapa final'!#REF!),"")</f>
        <v>#REF!</v>
      </c>
      <c r="AB51" s="38" t="e">
        <f>IF(AND('Mapa final'!#REF!="Muy Baja",'Mapa final'!#REF!="Mayor"),CONCATENATE("R6C",'Mapa final'!#REF!),"")</f>
        <v>#REF!</v>
      </c>
      <c r="AC51" s="39" t="e">
        <f>IF(AND('Mapa final'!#REF!="Muy Baja",'Mapa final'!#REF!="Mayor"),CONCATENATE("R6C",'Mapa final'!#REF!),"")</f>
        <v>#REF!</v>
      </c>
      <c r="AD51" s="44" t="e">
        <f>IF(AND('Mapa final'!#REF!="Muy Baja",'Mapa final'!#REF!="Mayor"),CONCATENATE("R6C",'Mapa final'!#REF!),"")</f>
        <v>#REF!</v>
      </c>
      <c r="AE51" s="44" t="e">
        <f>IF(AND('Mapa final'!#REF!="Muy Baja",'Mapa final'!#REF!="Mayor"),CONCATENATE("R6C",'Mapa final'!#REF!),"")</f>
        <v>#REF!</v>
      </c>
      <c r="AF51" s="44" t="e">
        <f>IF(AND('Mapa final'!#REF!="Muy Baja",'Mapa final'!#REF!="Mayor"),CONCATENATE("R6C",'Mapa final'!#REF!),"")</f>
        <v>#REF!</v>
      </c>
      <c r="AG51" s="40" t="e">
        <f>IF(AND('Mapa final'!#REF!="Muy Baja",'Mapa final'!#REF!="Mayor"),CONCATENATE("R6C",'Mapa final'!#REF!),"")</f>
        <v>#REF!</v>
      </c>
      <c r="AH51" s="41" t="e">
        <f>IF(AND('Mapa final'!#REF!="Muy Baja",'Mapa final'!#REF!="Catastrófico"),CONCATENATE("R6C",'Mapa final'!#REF!),"")</f>
        <v>#REF!</v>
      </c>
      <c r="AI51" s="42" t="e">
        <f>IF(AND('Mapa final'!#REF!="Muy Baja",'Mapa final'!#REF!="Catastrófico"),CONCATENATE("R6C",'Mapa final'!#REF!),"")</f>
        <v>#REF!</v>
      </c>
      <c r="AJ51" s="42" t="e">
        <f>IF(AND('Mapa final'!#REF!="Muy Baja",'Mapa final'!#REF!="Catastrófico"),CONCATENATE("R6C",'Mapa final'!#REF!),"")</f>
        <v>#REF!</v>
      </c>
      <c r="AK51" s="42" t="e">
        <f>IF(AND('Mapa final'!#REF!="Muy Baja",'Mapa final'!#REF!="Catastrófico"),CONCATENATE("R6C",'Mapa final'!#REF!),"")</f>
        <v>#REF!</v>
      </c>
      <c r="AL51" s="42" t="e">
        <f>IF(AND('Mapa final'!#REF!="Muy Baja",'Mapa final'!#REF!="Catastrófico"),CONCATENATE("R6C",'Mapa final'!#REF!),"")</f>
        <v>#REF!</v>
      </c>
      <c r="AM51" s="43" t="e">
        <f>IF(AND('Mapa final'!#REF!="Muy Baja",'Mapa final'!#REF!="Catastrófico"),CONCATENATE("R6C",'Mapa final'!#REF!),"")</f>
        <v>#REF!</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25">
      <c r="A52" s="70"/>
      <c r="B52" s="228"/>
      <c r="C52" s="228"/>
      <c r="D52" s="229"/>
      <c r="E52" s="269"/>
      <c r="F52" s="270"/>
      <c r="G52" s="270"/>
      <c r="H52" s="270"/>
      <c r="I52" s="271"/>
      <c r="J52" s="63" t="e">
        <f>IF(AND('Mapa final'!#REF!="Muy Baja",'Mapa final'!#REF!="Leve"),CONCATENATE("R7C",'Mapa final'!#REF!),"")</f>
        <v>#REF!</v>
      </c>
      <c r="K52" s="64" t="e">
        <f>IF(AND('Mapa final'!#REF!="Muy Baja",'Mapa final'!#REF!="Leve"),CONCATENATE("R7C",'Mapa final'!#REF!),"")</f>
        <v>#REF!</v>
      </c>
      <c r="L52" s="64" t="e">
        <f>IF(AND('Mapa final'!#REF!="Muy Baja",'Mapa final'!#REF!="Leve"),CONCATENATE("R7C",'Mapa final'!#REF!),"")</f>
        <v>#REF!</v>
      </c>
      <c r="M52" s="64" t="e">
        <f>IF(AND('Mapa final'!#REF!="Muy Baja",'Mapa final'!#REF!="Leve"),CONCATENATE("R7C",'Mapa final'!#REF!),"")</f>
        <v>#REF!</v>
      </c>
      <c r="N52" s="64" t="e">
        <f>IF(AND('Mapa final'!#REF!="Muy Baja",'Mapa final'!#REF!="Leve"),CONCATENATE("R7C",'Mapa final'!#REF!),"")</f>
        <v>#REF!</v>
      </c>
      <c r="O52" s="65" t="e">
        <f>IF(AND('Mapa final'!#REF!="Muy Baja",'Mapa final'!#REF!="Leve"),CONCATENATE("R7C",'Mapa final'!#REF!),"")</f>
        <v>#REF!</v>
      </c>
      <c r="P52" s="63" t="e">
        <f>IF(AND('Mapa final'!#REF!="Muy Baja",'Mapa final'!#REF!="Menor"),CONCATENATE("R7C",'Mapa final'!#REF!),"")</f>
        <v>#REF!</v>
      </c>
      <c r="Q52" s="64" t="e">
        <f>IF(AND('Mapa final'!#REF!="Muy Baja",'Mapa final'!#REF!="Menor"),CONCATENATE("R7C",'Mapa final'!#REF!),"")</f>
        <v>#REF!</v>
      </c>
      <c r="R52" s="64" t="e">
        <f>IF(AND('Mapa final'!#REF!="Muy Baja",'Mapa final'!#REF!="Menor"),CONCATENATE("R7C",'Mapa final'!#REF!),"")</f>
        <v>#REF!</v>
      </c>
      <c r="S52" s="64" t="e">
        <f>IF(AND('Mapa final'!#REF!="Muy Baja",'Mapa final'!#REF!="Menor"),CONCATENATE("R7C",'Mapa final'!#REF!),"")</f>
        <v>#REF!</v>
      </c>
      <c r="T52" s="64" t="e">
        <f>IF(AND('Mapa final'!#REF!="Muy Baja",'Mapa final'!#REF!="Menor"),CONCATENATE("R7C",'Mapa final'!#REF!),"")</f>
        <v>#REF!</v>
      </c>
      <c r="U52" s="65" t="e">
        <f>IF(AND('Mapa final'!#REF!="Muy Baja",'Mapa final'!#REF!="Menor"),CONCATENATE("R7C",'Mapa final'!#REF!),"")</f>
        <v>#REF!</v>
      </c>
      <c r="V52" s="54" t="e">
        <f>IF(AND('Mapa final'!#REF!="Muy Baja",'Mapa final'!#REF!="Moderado"),CONCATENATE("R7C",'Mapa final'!#REF!),"")</f>
        <v>#REF!</v>
      </c>
      <c r="W52" s="55" t="e">
        <f>IF(AND('Mapa final'!#REF!="Muy Baja",'Mapa final'!#REF!="Moderado"),CONCATENATE("R7C",'Mapa final'!#REF!),"")</f>
        <v>#REF!</v>
      </c>
      <c r="X52" s="55" t="e">
        <f>IF(AND('Mapa final'!#REF!="Muy Baja",'Mapa final'!#REF!="Moderado"),CONCATENATE("R7C",'Mapa final'!#REF!),"")</f>
        <v>#REF!</v>
      </c>
      <c r="Y52" s="55" t="e">
        <f>IF(AND('Mapa final'!#REF!="Muy Baja",'Mapa final'!#REF!="Moderado"),CONCATENATE("R7C",'Mapa final'!#REF!),"")</f>
        <v>#REF!</v>
      </c>
      <c r="Z52" s="55" t="e">
        <f>IF(AND('Mapa final'!#REF!="Muy Baja",'Mapa final'!#REF!="Moderado"),CONCATENATE("R7C",'Mapa final'!#REF!),"")</f>
        <v>#REF!</v>
      </c>
      <c r="AA52" s="56" t="e">
        <f>IF(AND('Mapa final'!#REF!="Muy Baja",'Mapa final'!#REF!="Moderado"),CONCATENATE("R7C",'Mapa final'!#REF!),"")</f>
        <v>#REF!</v>
      </c>
      <c r="AB52" s="38" t="e">
        <f>IF(AND('Mapa final'!#REF!="Muy Baja",'Mapa final'!#REF!="Mayor"),CONCATENATE("R7C",'Mapa final'!#REF!),"")</f>
        <v>#REF!</v>
      </c>
      <c r="AC52" s="39" t="e">
        <f>IF(AND('Mapa final'!#REF!="Muy Baja",'Mapa final'!#REF!="Mayor"),CONCATENATE("R7C",'Mapa final'!#REF!),"")</f>
        <v>#REF!</v>
      </c>
      <c r="AD52" s="44" t="e">
        <f>IF(AND('Mapa final'!#REF!="Muy Baja",'Mapa final'!#REF!="Mayor"),CONCATENATE("R7C",'Mapa final'!#REF!),"")</f>
        <v>#REF!</v>
      </c>
      <c r="AE52" s="44" t="e">
        <f>IF(AND('Mapa final'!#REF!="Muy Baja",'Mapa final'!#REF!="Mayor"),CONCATENATE("R7C",'Mapa final'!#REF!),"")</f>
        <v>#REF!</v>
      </c>
      <c r="AF52" s="44" t="e">
        <f>IF(AND('Mapa final'!#REF!="Muy Baja",'Mapa final'!#REF!="Mayor"),CONCATENATE("R7C",'Mapa final'!#REF!),"")</f>
        <v>#REF!</v>
      </c>
      <c r="AG52" s="40" t="e">
        <f>IF(AND('Mapa final'!#REF!="Muy Baja",'Mapa final'!#REF!="Mayor"),CONCATENATE("R7C",'Mapa final'!#REF!),"")</f>
        <v>#REF!</v>
      </c>
      <c r="AH52" s="41" t="e">
        <f>IF(AND('Mapa final'!#REF!="Muy Baja",'Mapa final'!#REF!="Catastrófico"),CONCATENATE("R7C",'Mapa final'!#REF!),"")</f>
        <v>#REF!</v>
      </c>
      <c r="AI52" s="42" t="e">
        <f>IF(AND('Mapa final'!#REF!="Muy Baja",'Mapa final'!#REF!="Catastrófico"),CONCATENATE("R7C",'Mapa final'!#REF!),"")</f>
        <v>#REF!</v>
      </c>
      <c r="AJ52" s="42" t="e">
        <f>IF(AND('Mapa final'!#REF!="Muy Baja",'Mapa final'!#REF!="Catastrófico"),CONCATENATE("R7C",'Mapa final'!#REF!),"")</f>
        <v>#REF!</v>
      </c>
      <c r="AK52" s="42" t="e">
        <f>IF(AND('Mapa final'!#REF!="Muy Baja",'Mapa final'!#REF!="Catastrófico"),CONCATENATE("R7C",'Mapa final'!#REF!),"")</f>
        <v>#REF!</v>
      </c>
      <c r="AL52" s="42" t="e">
        <f>IF(AND('Mapa final'!#REF!="Muy Baja",'Mapa final'!#REF!="Catastrófico"),CONCATENATE("R7C",'Mapa final'!#REF!),"")</f>
        <v>#REF!</v>
      </c>
      <c r="AM52" s="43" t="e">
        <f>IF(AND('Mapa final'!#REF!="Muy Baja",'Mapa final'!#REF!="Catastrófico"),CONCATENATE("R7C",'Mapa final'!#REF!),"")</f>
        <v>#REF!</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228"/>
      <c r="C53" s="228"/>
      <c r="D53" s="229"/>
      <c r="E53" s="269"/>
      <c r="F53" s="270"/>
      <c r="G53" s="270"/>
      <c r="H53" s="270"/>
      <c r="I53" s="271"/>
      <c r="J53" s="63" t="e">
        <f>IF(AND('Mapa final'!#REF!="Muy Baja",'Mapa final'!#REF!="Leve"),CONCATENATE("R8C",'Mapa final'!#REF!),"")</f>
        <v>#REF!</v>
      </c>
      <c r="K53" s="64" t="e">
        <f>IF(AND('Mapa final'!#REF!="Muy Baja",'Mapa final'!#REF!="Leve"),CONCATENATE("R8C",'Mapa final'!#REF!),"")</f>
        <v>#REF!</v>
      </c>
      <c r="L53" s="64" t="e">
        <f>IF(AND('Mapa final'!#REF!="Muy Baja",'Mapa final'!#REF!="Leve"),CONCATENATE("R8C",'Mapa final'!#REF!),"")</f>
        <v>#REF!</v>
      </c>
      <c r="M53" s="64" t="e">
        <f>IF(AND('Mapa final'!#REF!="Muy Baja",'Mapa final'!#REF!="Leve"),CONCATENATE("R8C",'Mapa final'!#REF!),"")</f>
        <v>#REF!</v>
      </c>
      <c r="N53" s="64" t="e">
        <f>IF(AND('Mapa final'!#REF!="Muy Baja",'Mapa final'!#REF!="Leve"),CONCATENATE("R8C",'Mapa final'!#REF!),"")</f>
        <v>#REF!</v>
      </c>
      <c r="O53" s="65" t="e">
        <f>IF(AND('Mapa final'!#REF!="Muy Baja",'Mapa final'!#REF!="Leve"),CONCATENATE("R8C",'Mapa final'!#REF!),"")</f>
        <v>#REF!</v>
      </c>
      <c r="P53" s="63" t="e">
        <f>IF(AND('Mapa final'!#REF!="Muy Baja",'Mapa final'!#REF!="Menor"),CONCATENATE("R8C",'Mapa final'!#REF!),"")</f>
        <v>#REF!</v>
      </c>
      <c r="Q53" s="64" t="e">
        <f>IF(AND('Mapa final'!#REF!="Muy Baja",'Mapa final'!#REF!="Menor"),CONCATENATE("R8C",'Mapa final'!#REF!),"")</f>
        <v>#REF!</v>
      </c>
      <c r="R53" s="64" t="e">
        <f>IF(AND('Mapa final'!#REF!="Muy Baja",'Mapa final'!#REF!="Menor"),CONCATENATE("R8C",'Mapa final'!#REF!),"")</f>
        <v>#REF!</v>
      </c>
      <c r="S53" s="64" t="e">
        <f>IF(AND('Mapa final'!#REF!="Muy Baja",'Mapa final'!#REF!="Menor"),CONCATENATE("R8C",'Mapa final'!#REF!),"")</f>
        <v>#REF!</v>
      </c>
      <c r="T53" s="64" t="e">
        <f>IF(AND('Mapa final'!#REF!="Muy Baja",'Mapa final'!#REF!="Menor"),CONCATENATE("R8C",'Mapa final'!#REF!),"")</f>
        <v>#REF!</v>
      </c>
      <c r="U53" s="65" t="e">
        <f>IF(AND('Mapa final'!#REF!="Muy Baja",'Mapa final'!#REF!="Menor"),CONCATENATE("R8C",'Mapa final'!#REF!),"")</f>
        <v>#REF!</v>
      </c>
      <c r="V53" s="54" t="e">
        <f>IF(AND('Mapa final'!#REF!="Muy Baja",'Mapa final'!#REF!="Moderado"),CONCATENATE("R8C",'Mapa final'!#REF!),"")</f>
        <v>#REF!</v>
      </c>
      <c r="W53" s="55" t="e">
        <f>IF(AND('Mapa final'!#REF!="Muy Baja",'Mapa final'!#REF!="Moderado"),CONCATENATE("R8C",'Mapa final'!#REF!),"")</f>
        <v>#REF!</v>
      </c>
      <c r="X53" s="55" t="e">
        <f>IF(AND('Mapa final'!#REF!="Muy Baja",'Mapa final'!#REF!="Moderado"),CONCATENATE("R8C",'Mapa final'!#REF!),"")</f>
        <v>#REF!</v>
      </c>
      <c r="Y53" s="55" t="e">
        <f>IF(AND('Mapa final'!#REF!="Muy Baja",'Mapa final'!#REF!="Moderado"),CONCATENATE("R8C",'Mapa final'!#REF!),"")</f>
        <v>#REF!</v>
      </c>
      <c r="Z53" s="55" t="e">
        <f>IF(AND('Mapa final'!#REF!="Muy Baja",'Mapa final'!#REF!="Moderado"),CONCATENATE("R8C",'Mapa final'!#REF!),"")</f>
        <v>#REF!</v>
      </c>
      <c r="AA53" s="56" t="e">
        <f>IF(AND('Mapa final'!#REF!="Muy Baja",'Mapa final'!#REF!="Moderado"),CONCATENATE("R8C",'Mapa final'!#REF!),"")</f>
        <v>#REF!</v>
      </c>
      <c r="AB53" s="38" t="e">
        <f>IF(AND('Mapa final'!#REF!="Muy Baja",'Mapa final'!#REF!="Mayor"),CONCATENATE("R8C",'Mapa final'!#REF!),"")</f>
        <v>#REF!</v>
      </c>
      <c r="AC53" s="39" t="e">
        <f>IF(AND('Mapa final'!#REF!="Muy Baja",'Mapa final'!#REF!="Mayor"),CONCATENATE("R8C",'Mapa final'!#REF!),"")</f>
        <v>#REF!</v>
      </c>
      <c r="AD53" s="44" t="e">
        <f>IF(AND('Mapa final'!#REF!="Muy Baja",'Mapa final'!#REF!="Mayor"),CONCATENATE("R8C",'Mapa final'!#REF!),"")</f>
        <v>#REF!</v>
      </c>
      <c r="AE53" s="44" t="e">
        <f>IF(AND('Mapa final'!#REF!="Muy Baja",'Mapa final'!#REF!="Mayor"),CONCATENATE("R8C",'Mapa final'!#REF!),"")</f>
        <v>#REF!</v>
      </c>
      <c r="AF53" s="44" t="e">
        <f>IF(AND('Mapa final'!#REF!="Muy Baja",'Mapa final'!#REF!="Mayor"),CONCATENATE("R8C",'Mapa final'!#REF!),"")</f>
        <v>#REF!</v>
      </c>
      <c r="AG53" s="40" t="e">
        <f>IF(AND('Mapa final'!#REF!="Muy Baja",'Mapa final'!#REF!="Mayor"),CONCATENATE("R8C",'Mapa final'!#REF!),"")</f>
        <v>#REF!</v>
      </c>
      <c r="AH53" s="41" t="e">
        <f>IF(AND('Mapa final'!#REF!="Muy Baja",'Mapa final'!#REF!="Catastrófico"),CONCATENATE("R8C",'Mapa final'!#REF!),"")</f>
        <v>#REF!</v>
      </c>
      <c r="AI53" s="42" t="e">
        <f>IF(AND('Mapa final'!#REF!="Muy Baja",'Mapa final'!#REF!="Catastrófico"),CONCATENATE("R8C",'Mapa final'!#REF!),"")</f>
        <v>#REF!</v>
      </c>
      <c r="AJ53" s="42" t="e">
        <f>IF(AND('Mapa final'!#REF!="Muy Baja",'Mapa final'!#REF!="Catastrófico"),CONCATENATE("R8C",'Mapa final'!#REF!),"")</f>
        <v>#REF!</v>
      </c>
      <c r="AK53" s="42" t="e">
        <f>IF(AND('Mapa final'!#REF!="Muy Baja",'Mapa final'!#REF!="Catastrófico"),CONCATENATE("R8C",'Mapa final'!#REF!),"")</f>
        <v>#REF!</v>
      </c>
      <c r="AL53" s="42" t="e">
        <f>IF(AND('Mapa final'!#REF!="Muy Baja",'Mapa final'!#REF!="Catastrófico"),CONCATENATE("R8C",'Mapa final'!#REF!),"")</f>
        <v>#REF!</v>
      </c>
      <c r="AM53" s="43" t="e">
        <f>IF(AND('Mapa final'!#REF!="Muy Baja",'Mapa final'!#REF!="Catastrófico"),CONCATENATE("R8C",'Mapa final'!#REF!),"")</f>
        <v>#REF!</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228"/>
      <c r="C54" s="228"/>
      <c r="D54" s="229"/>
      <c r="E54" s="269"/>
      <c r="F54" s="270"/>
      <c r="G54" s="270"/>
      <c r="H54" s="270"/>
      <c r="I54" s="271"/>
      <c r="J54" s="63" t="e">
        <f>IF(AND('Mapa final'!#REF!="Muy Baja",'Mapa final'!#REF!="Leve"),CONCATENATE("R9C",'Mapa final'!#REF!),"")</f>
        <v>#REF!</v>
      </c>
      <c r="K54" s="64" t="e">
        <f>IF(AND('Mapa final'!#REF!="Muy Baja",'Mapa final'!#REF!="Leve"),CONCATENATE("R9C",'Mapa final'!#REF!),"")</f>
        <v>#REF!</v>
      </c>
      <c r="L54" s="64" t="e">
        <f>IF(AND('Mapa final'!#REF!="Muy Baja",'Mapa final'!#REF!="Leve"),CONCATENATE("R9C",'Mapa final'!#REF!),"")</f>
        <v>#REF!</v>
      </c>
      <c r="M54" s="64" t="e">
        <f>IF(AND('Mapa final'!#REF!="Muy Baja",'Mapa final'!#REF!="Leve"),CONCATENATE("R9C",'Mapa final'!#REF!),"")</f>
        <v>#REF!</v>
      </c>
      <c r="N54" s="64" t="e">
        <f>IF(AND('Mapa final'!#REF!="Muy Baja",'Mapa final'!#REF!="Leve"),CONCATENATE("R9C",'Mapa final'!#REF!),"")</f>
        <v>#REF!</v>
      </c>
      <c r="O54" s="65" t="e">
        <f>IF(AND('Mapa final'!#REF!="Muy Baja",'Mapa final'!#REF!="Leve"),CONCATENATE("R9C",'Mapa final'!#REF!),"")</f>
        <v>#REF!</v>
      </c>
      <c r="P54" s="63" t="e">
        <f>IF(AND('Mapa final'!#REF!="Muy Baja",'Mapa final'!#REF!="Menor"),CONCATENATE("R9C",'Mapa final'!#REF!),"")</f>
        <v>#REF!</v>
      </c>
      <c r="Q54" s="64" t="e">
        <f>IF(AND('Mapa final'!#REF!="Muy Baja",'Mapa final'!#REF!="Menor"),CONCATENATE("R9C",'Mapa final'!#REF!),"")</f>
        <v>#REF!</v>
      </c>
      <c r="R54" s="64" t="e">
        <f>IF(AND('Mapa final'!#REF!="Muy Baja",'Mapa final'!#REF!="Menor"),CONCATENATE("R9C",'Mapa final'!#REF!),"")</f>
        <v>#REF!</v>
      </c>
      <c r="S54" s="64" t="e">
        <f>IF(AND('Mapa final'!#REF!="Muy Baja",'Mapa final'!#REF!="Menor"),CONCATENATE("R9C",'Mapa final'!#REF!),"")</f>
        <v>#REF!</v>
      </c>
      <c r="T54" s="64" t="e">
        <f>IF(AND('Mapa final'!#REF!="Muy Baja",'Mapa final'!#REF!="Menor"),CONCATENATE("R9C",'Mapa final'!#REF!),"")</f>
        <v>#REF!</v>
      </c>
      <c r="U54" s="65" t="e">
        <f>IF(AND('Mapa final'!#REF!="Muy Baja",'Mapa final'!#REF!="Menor"),CONCATENATE("R9C",'Mapa final'!#REF!),"")</f>
        <v>#REF!</v>
      </c>
      <c r="V54" s="54" t="e">
        <f>IF(AND('Mapa final'!#REF!="Muy Baja",'Mapa final'!#REF!="Moderado"),CONCATENATE("R9C",'Mapa final'!#REF!),"")</f>
        <v>#REF!</v>
      </c>
      <c r="W54" s="55" t="e">
        <f>IF(AND('Mapa final'!#REF!="Muy Baja",'Mapa final'!#REF!="Moderado"),CONCATENATE("R9C",'Mapa final'!#REF!),"")</f>
        <v>#REF!</v>
      </c>
      <c r="X54" s="55" t="e">
        <f>IF(AND('Mapa final'!#REF!="Muy Baja",'Mapa final'!#REF!="Moderado"),CONCATENATE("R9C",'Mapa final'!#REF!),"")</f>
        <v>#REF!</v>
      </c>
      <c r="Y54" s="55" t="e">
        <f>IF(AND('Mapa final'!#REF!="Muy Baja",'Mapa final'!#REF!="Moderado"),CONCATENATE("R9C",'Mapa final'!#REF!),"")</f>
        <v>#REF!</v>
      </c>
      <c r="Z54" s="55" t="e">
        <f>IF(AND('Mapa final'!#REF!="Muy Baja",'Mapa final'!#REF!="Moderado"),CONCATENATE("R9C",'Mapa final'!#REF!),"")</f>
        <v>#REF!</v>
      </c>
      <c r="AA54" s="56" t="e">
        <f>IF(AND('Mapa final'!#REF!="Muy Baja",'Mapa final'!#REF!="Moderado"),CONCATENATE("R9C",'Mapa final'!#REF!),"")</f>
        <v>#REF!</v>
      </c>
      <c r="AB54" s="38" t="e">
        <f>IF(AND('Mapa final'!#REF!="Muy Baja",'Mapa final'!#REF!="Mayor"),CONCATENATE("R9C",'Mapa final'!#REF!),"")</f>
        <v>#REF!</v>
      </c>
      <c r="AC54" s="39" t="e">
        <f>IF(AND('Mapa final'!#REF!="Muy Baja",'Mapa final'!#REF!="Mayor"),CONCATENATE("R9C",'Mapa final'!#REF!),"")</f>
        <v>#REF!</v>
      </c>
      <c r="AD54" s="44" t="e">
        <f>IF(AND('Mapa final'!#REF!="Muy Baja",'Mapa final'!#REF!="Mayor"),CONCATENATE("R9C",'Mapa final'!#REF!),"")</f>
        <v>#REF!</v>
      </c>
      <c r="AE54" s="44" t="e">
        <f>IF(AND('Mapa final'!#REF!="Muy Baja",'Mapa final'!#REF!="Mayor"),CONCATENATE("R9C",'Mapa final'!#REF!),"")</f>
        <v>#REF!</v>
      </c>
      <c r="AF54" s="44" t="e">
        <f>IF(AND('Mapa final'!#REF!="Muy Baja",'Mapa final'!#REF!="Mayor"),CONCATENATE("R9C",'Mapa final'!#REF!),"")</f>
        <v>#REF!</v>
      </c>
      <c r="AG54" s="40" t="e">
        <f>IF(AND('Mapa final'!#REF!="Muy Baja",'Mapa final'!#REF!="Mayor"),CONCATENATE("R9C",'Mapa final'!#REF!),"")</f>
        <v>#REF!</v>
      </c>
      <c r="AH54" s="41" t="e">
        <f>IF(AND('Mapa final'!#REF!="Muy Baja",'Mapa final'!#REF!="Catastrófico"),CONCATENATE("R9C",'Mapa final'!#REF!),"")</f>
        <v>#REF!</v>
      </c>
      <c r="AI54" s="42" t="e">
        <f>IF(AND('Mapa final'!#REF!="Muy Baja",'Mapa final'!#REF!="Catastrófico"),CONCATENATE("R9C",'Mapa final'!#REF!),"")</f>
        <v>#REF!</v>
      </c>
      <c r="AJ54" s="42" t="e">
        <f>IF(AND('Mapa final'!#REF!="Muy Baja",'Mapa final'!#REF!="Catastrófico"),CONCATENATE("R9C",'Mapa final'!#REF!),"")</f>
        <v>#REF!</v>
      </c>
      <c r="AK54" s="42" t="e">
        <f>IF(AND('Mapa final'!#REF!="Muy Baja",'Mapa final'!#REF!="Catastrófico"),CONCATENATE("R9C",'Mapa final'!#REF!),"")</f>
        <v>#REF!</v>
      </c>
      <c r="AL54" s="42" t="e">
        <f>IF(AND('Mapa final'!#REF!="Muy Baja",'Mapa final'!#REF!="Catastrófico"),CONCATENATE("R9C",'Mapa final'!#REF!),"")</f>
        <v>#REF!</v>
      </c>
      <c r="AM54" s="43" t="e">
        <f>IF(AND('Mapa final'!#REF!="Muy Baja",'Mapa final'!#REF!="Catastrófico"),CONCATENATE("R9C",'Mapa final'!#REF!),"")</f>
        <v>#REF!</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3">
      <c r="A55" s="70"/>
      <c r="B55" s="228"/>
      <c r="C55" s="228"/>
      <c r="D55" s="229"/>
      <c r="E55" s="272"/>
      <c r="F55" s="273"/>
      <c r="G55" s="273"/>
      <c r="H55" s="273"/>
      <c r="I55" s="274"/>
      <c r="J55" s="66" t="e">
        <f>IF(AND('Mapa final'!#REF!="Muy Baja",'Mapa final'!#REF!="Leve"),CONCATENATE("R10C",'Mapa final'!#REF!),"")</f>
        <v>#REF!</v>
      </c>
      <c r="K55" s="67" t="e">
        <f>IF(AND('Mapa final'!#REF!="Muy Baja",'Mapa final'!#REF!="Leve"),CONCATENATE("R10C",'Mapa final'!#REF!),"")</f>
        <v>#REF!</v>
      </c>
      <c r="L55" s="67" t="e">
        <f>IF(AND('Mapa final'!#REF!="Muy Baja",'Mapa final'!#REF!="Leve"),CONCATENATE("R10C",'Mapa final'!#REF!),"")</f>
        <v>#REF!</v>
      </c>
      <c r="M55" s="67" t="e">
        <f>IF(AND('Mapa final'!#REF!="Muy Baja",'Mapa final'!#REF!="Leve"),CONCATENATE("R10C",'Mapa final'!#REF!),"")</f>
        <v>#REF!</v>
      </c>
      <c r="N55" s="67" t="e">
        <f>IF(AND('Mapa final'!#REF!="Muy Baja",'Mapa final'!#REF!="Leve"),CONCATENATE("R10C",'Mapa final'!#REF!),"")</f>
        <v>#REF!</v>
      </c>
      <c r="O55" s="68" t="e">
        <f>IF(AND('Mapa final'!#REF!="Muy Baja",'Mapa final'!#REF!="Leve"),CONCATENATE("R10C",'Mapa final'!#REF!),"")</f>
        <v>#REF!</v>
      </c>
      <c r="P55" s="66" t="e">
        <f>IF(AND('Mapa final'!#REF!="Muy Baja",'Mapa final'!#REF!="Menor"),CONCATENATE("R10C",'Mapa final'!#REF!),"")</f>
        <v>#REF!</v>
      </c>
      <c r="Q55" s="67" t="e">
        <f>IF(AND('Mapa final'!#REF!="Muy Baja",'Mapa final'!#REF!="Menor"),CONCATENATE("R10C",'Mapa final'!#REF!),"")</f>
        <v>#REF!</v>
      </c>
      <c r="R55" s="67" t="e">
        <f>IF(AND('Mapa final'!#REF!="Muy Baja",'Mapa final'!#REF!="Menor"),CONCATENATE("R10C",'Mapa final'!#REF!),"")</f>
        <v>#REF!</v>
      </c>
      <c r="S55" s="67" t="e">
        <f>IF(AND('Mapa final'!#REF!="Muy Baja",'Mapa final'!#REF!="Menor"),CONCATENATE("R10C",'Mapa final'!#REF!),"")</f>
        <v>#REF!</v>
      </c>
      <c r="T55" s="67" t="e">
        <f>IF(AND('Mapa final'!#REF!="Muy Baja",'Mapa final'!#REF!="Menor"),CONCATENATE("R10C",'Mapa final'!#REF!),"")</f>
        <v>#REF!</v>
      </c>
      <c r="U55" s="68" t="e">
        <f>IF(AND('Mapa final'!#REF!="Muy Baja",'Mapa final'!#REF!="Menor"),CONCATENATE("R10C",'Mapa final'!#REF!),"")</f>
        <v>#REF!</v>
      </c>
      <c r="V55" s="57" t="e">
        <f>IF(AND('Mapa final'!#REF!="Muy Baja",'Mapa final'!#REF!="Moderado"),CONCATENATE("R10C",'Mapa final'!#REF!),"")</f>
        <v>#REF!</v>
      </c>
      <c r="W55" s="58" t="e">
        <f>IF(AND('Mapa final'!#REF!="Muy Baja",'Mapa final'!#REF!="Moderado"),CONCATENATE("R10C",'Mapa final'!#REF!),"")</f>
        <v>#REF!</v>
      </c>
      <c r="X55" s="58" t="e">
        <f>IF(AND('Mapa final'!#REF!="Muy Baja",'Mapa final'!#REF!="Moderado"),CONCATENATE("R10C",'Mapa final'!#REF!),"")</f>
        <v>#REF!</v>
      </c>
      <c r="Y55" s="58" t="e">
        <f>IF(AND('Mapa final'!#REF!="Muy Baja",'Mapa final'!#REF!="Moderado"),CONCATENATE("R10C",'Mapa final'!#REF!),"")</f>
        <v>#REF!</v>
      </c>
      <c r="Z55" s="58" t="e">
        <f>IF(AND('Mapa final'!#REF!="Muy Baja",'Mapa final'!#REF!="Moderado"),CONCATENATE("R10C",'Mapa final'!#REF!),"")</f>
        <v>#REF!</v>
      </c>
      <c r="AA55" s="59" t="e">
        <f>IF(AND('Mapa final'!#REF!="Muy Baja",'Mapa final'!#REF!="Moderado"),CONCATENATE("R10C",'Mapa final'!#REF!),"")</f>
        <v>#REF!</v>
      </c>
      <c r="AB55" s="45" t="e">
        <f>IF(AND('Mapa final'!#REF!="Muy Baja",'Mapa final'!#REF!="Mayor"),CONCATENATE("R10C",'Mapa final'!#REF!),"")</f>
        <v>#REF!</v>
      </c>
      <c r="AC55" s="46" t="e">
        <f>IF(AND('Mapa final'!#REF!="Muy Baja",'Mapa final'!#REF!="Mayor"),CONCATENATE("R10C",'Mapa final'!#REF!),"")</f>
        <v>#REF!</v>
      </c>
      <c r="AD55" s="46" t="e">
        <f>IF(AND('Mapa final'!#REF!="Muy Baja",'Mapa final'!#REF!="Mayor"),CONCATENATE("R10C",'Mapa final'!#REF!),"")</f>
        <v>#REF!</v>
      </c>
      <c r="AE55" s="46" t="e">
        <f>IF(AND('Mapa final'!#REF!="Muy Baja",'Mapa final'!#REF!="Mayor"),CONCATENATE("R10C",'Mapa final'!#REF!),"")</f>
        <v>#REF!</v>
      </c>
      <c r="AF55" s="46" t="e">
        <f>IF(AND('Mapa final'!#REF!="Muy Baja",'Mapa final'!#REF!="Mayor"),CONCATENATE("R10C",'Mapa final'!#REF!),"")</f>
        <v>#REF!</v>
      </c>
      <c r="AG55" s="47" t="e">
        <f>IF(AND('Mapa final'!#REF!="Muy Baja",'Mapa final'!#REF!="Mayor"),CONCATENATE("R10C",'Mapa final'!#REF!),"")</f>
        <v>#REF!</v>
      </c>
      <c r="AH55" s="48" t="e">
        <f>IF(AND('Mapa final'!#REF!="Muy Baja",'Mapa final'!#REF!="Catastrófico"),CONCATENATE("R10C",'Mapa final'!#REF!),"")</f>
        <v>#REF!</v>
      </c>
      <c r="AI55" s="49" t="e">
        <f>IF(AND('Mapa final'!#REF!="Muy Baja",'Mapa final'!#REF!="Catastrófico"),CONCATENATE("R10C",'Mapa final'!#REF!),"")</f>
        <v>#REF!</v>
      </c>
      <c r="AJ55" s="49" t="e">
        <f>IF(AND('Mapa final'!#REF!="Muy Baja",'Mapa final'!#REF!="Catastrófico"),CONCATENATE("R10C",'Mapa final'!#REF!),"")</f>
        <v>#REF!</v>
      </c>
      <c r="AK55" s="49" t="e">
        <f>IF(AND('Mapa final'!#REF!="Muy Baja",'Mapa final'!#REF!="Catastrófico"),CONCATENATE("R10C",'Mapa final'!#REF!),"")</f>
        <v>#REF!</v>
      </c>
      <c r="AL55" s="49" t="e">
        <f>IF(AND('Mapa final'!#REF!="Muy Baja",'Mapa final'!#REF!="Catastrófico"),CONCATENATE("R10C",'Mapa final'!#REF!),"")</f>
        <v>#REF!</v>
      </c>
      <c r="AM55" s="50" t="e">
        <f>IF(AND('Mapa final'!#REF!="Muy Baja",'Mapa final'!#REF!="Catastrófico"),CONCATENATE("R10C",'Mapa final'!#REF!),"")</f>
        <v>#REF!</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266" t="s">
        <v>112</v>
      </c>
      <c r="K56" s="267"/>
      <c r="L56" s="267"/>
      <c r="M56" s="267"/>
      <c r="N56" s="267"/>
      <c r="O56" s="268"/>
      <c r="P56" s="266" t="s">
        <v>111</v>
      </c>
      <c r="Q56" s="267"/>
      <c r="R56" s="267"/>
      <c r="S56" s="267"/>
      <c r="T56" s="267"/>
      <c r="U56" s="268"/>
      <c r="V56" s="266" t="s">
        <v>110</v>
      </c>
      <c r="W56" s="267"/>
      <c r="X56" s="267"/>
      <c r="Y56" s="267"/>
      <c r="Z56" s="267"/>
      <c r="AA56" s="268"/>
      <c r="AB56" s="266" t="s">
        <v>109</v>
      </c>
      <c r="AC56" s="275"/>
      <c r="AD56" s="267"/>
      <c r="AE56" s="267"/>
      <c r="AF56" s="267"/>
      <c r="AG56" s="268"/>
      <c r="AH56" s="266" t="s">
        <v>108</v>
      </c>
      <c r="AI56" s="267"/>
      <c r="AJ56" s="267"/>
      <c r="AK56" s="267"/>
      <c r="AL56" s="267"/>
      <c r="AM56" s="268"/>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269"/>
      <c r="K57" s="270"/>
      <c r="L57" s="270"/>
      <c r="M57" s="270"/>
      <c r="N57" s="270"/>
      <c r="O57" s="271"/>
      <c r="P57" s="269"/>
      <c r="Q57" s="270"/>
      <c r="R57" s="270"/>
      <c r="S57" s="270"/>
      <c r="T57" s="270"/>
      <c r="U57" s="271"/>
      <c r="V57" s="269"/>
      <c r="W57" s="270"/>
      <c r="X57" s="270"/>
      <c r="Y57" s="270"/>
      <c r="Z57" s="270"/>
      <c r="AA57" s="271"/>
      <c r="AB57" s="269"/>
      <c r="AC57" s="270"/>
      <c r="AD57" s="270"/>
      <c r="AE57" s="270"/>
      <c r="AF57" s="270"/>
      <c r="AG57" s="271"/>
      <c r="AH57" s="269"/>
      <c r="AI57" s="270"/>
      <c r="AJ57" s="270"/>
      <c r="AK57" s="270"/>
      <c r="AL57" s="270"/>
      <c r="AM57" s="271"/>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269"/>
      <c r="K58" s="270"/>
      <c r="L58" s="270"/>
      <c r="M58" s="270"/>
      <c r="N58" s="270"/>
      <c r="O58" s="271"/>
      <c r="P58" s="269"/>
      <c r="Q58" s="270"/>
      <c r="R58" s="270"/>
      <c r="S58" s="270"/>
      <c r="T58" s="270"/>
      <c r="U58" s="271"/>
      <c r="V58" s="269"/>
      <c r="W58" s="270"/>
      <c r="X58" s="270"/>
      <c r="Y58" s="270"/>
      <c r="Z58" s="270"/>
      <c r="AA58" s="271"/>
      <c r="AB58" s="269"/>
      <c r="AC58" s="270"/>
      <c r="AD58" s="270"/>
      <c r="AE58" s="270"/>
      <c r="AF58" s="270"/>
      <c r="AG58" s="271"/>
      <c r="AH58" s="269"/>
      <c r="AI58" s="270"/>
      <c r="AJ58" s="270"/>
      <c r="AK58" s="270"/>
      <c r="AL58" s="270"/>
      <c r="AM58" s="271"/>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269"/>
      <c r="K59" s="270"/>
      <c r="L59" s="270"/>
      <c r="M59" s="270"/>
      <c r="N59" s="270"/>
      <c r="O59" s="271"/>
      <c r="P59" s="269"/>
      <c r="Q59" s="270"/>
      <c r="R59" s="270"/>
      <c r="S59" s="270"/>
      <c r="T59" s="270"/>
      <c r="U59" s="271"/>
      <c r="V59" s="269"/>
      <c r="W59" s="270"/>
      <c r="X59" s="270"/>
      <c r="Y59" s="270"/>
      <c r="Z59" s="270"/>
      <c r="AA59" s="271"/>
      <c r="AB59" s="269"/>
      <c r="AC59" s="270"/>
      <c r="AD59" s="270"/>
      <c r="AE59" s="270"/>
      <c r="AF59" s="270"/>
      <c r="AG59" s="271"/>
      <c r="AH59" s="269"/>
      <c r="AI59" s="270"/>
      <c r="AJ59" s="270"/>
      <c r="AK59" s="270"/>
      <c r="AL59" s="270"/>
      <c r="AM59" s="271"/>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269"/>
      <c r="K60" s="270"/>
      <c r="L60" s="270"/>
      <c r="M60" s="270"/>
      <c r="N60" s="270"/>
      <c r="O60" s="271"/>
      <c r="P60" s="269"/>
      <c r="Q60" s="270"/>
      <c r="R60" s="270"/>
      <c r="S60" s="270"/>
      <c r="T60" s="270"/>
      <c r="U60" s="271"/>
      <c r="V60" s="269"/>
      <c r="W60" s="270"/>
      <c r="X60" s="270"/>
      <c r="Y60" s="270"/>
      <c r="Z60" s="270"/>
      <c r="AA60" s="271"/>
      <c r="AB60" s="269"/>
      <c r="AC60" s="270"/>
      <c r="AD60" s="270"/>
      <c r="AE60" s="270"/>
      <c r="AF60" s="270"/>
      <c r="AG60" s="271"/>
      <c r="AH60" s="269"/>
      <c r="AI60" s="270"/>
      <c r="AJ60" s="270"/>
      <c r="AK60" s="270"/>
      <c r="AL60" s="270"/>
      <c r="AM60" s="271"/>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75" thickBot="1" x14ac:dyDescent="0.3">
      <c r="A61" s="70"/>
      <c r="B61" s="70"/>
      <c r="C61" s="70"/>
      <c r="D61" s="70"/>
      <c r="E61" s="70"/>
      <c r="F61" s="70"/>
      <c r="G61" s="70"/>
      <c r="H61" s="70"/>
      <c r="I61" s="70"/>
      <c r="J61" s="272"/>
      <c r="K61" s="273"/>
      <c r="L61" s="273"/>
      <c r="M61" s="273"/>
      <c r="N61" s="273"/>
      <c r="O61" s="274"/>
      <c r="P61" s="272"/>
      <c r="Q61" s="273"/>
      <c r="R61" s="273"/>
      <c r="S61" s="273"/>
      <c r="T61" s="273"/>
      <c r="U61" s="274"/>
      <c r="V61" s="272"/>
      <c r="W61" s="273"/>
      <c r="X61" s="273"/>
      <c r="Y61" s="273"/>
      <c r="Z61" s="273"/>
      <c r="AA61" s="274"/>
      <c r="AB61" s="272"/>
      <c r="AC61" s="273"/>
      <c r="AD61" s="273"/>
      <c r="AE61" s="273"/>
      <c r="AF61" s="273"/>
      <c r="AG61" s="274"/>
      <c r="AH61" s="272"/>
      <c r="AI61" s="273"/>
      <c r="AJ61" s="273"/>
      <c r="AK61" s="273"/>
      <c r="AL61" s="273"/>
      <c r="AM61" s="274"/>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2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2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2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2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2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2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2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2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2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2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2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2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2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2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2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2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2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2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2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2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2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2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2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2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2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2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2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2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2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2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2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2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2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2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2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2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2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2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2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2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2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2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2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2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2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2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2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2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2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2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2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2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2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2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2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2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2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2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2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2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2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2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2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2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2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2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2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2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2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2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2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2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2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2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2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2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2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2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2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2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2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2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2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2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2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2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2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2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2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2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2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2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2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2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2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2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2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2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2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2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2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2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2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2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2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2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2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2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2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2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2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2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2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2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2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2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2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2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2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2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2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2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2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2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2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25">
      <c r="A245" s="70"/>
    </row>
    <row r="246" spans="1:60" x14ac:dyDescent="0.25">
      <c r="A246" s="70"/>
    </row>
    <row r="247" spans="1:60" x14ac:dyDescent="0.25">
      <c r="A247" s="70"/>
    </row>
    <row r="248" spans="1:60" x14ac:dyDescent="0.25">
      <c r="A248" s="70"/>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6" sqref="C6"/>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70"/>
      <c r="B1" s="316" t="s">
        <v>55</v>
      </c>
      <c r="C1" s="316"/>
      <c r="D1" s="316"/>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2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5" x14ac:dyDescent="0.25">
      <c r="A3" s="70"/>
      <c r="B3" s="3"/>
      <c r="C3" s="4" t="s">
        <v>52</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1" x14ac:dyDescent="0.25">
      <c r="A4" s="70"/>
      <c r="B4" s="5" t="s">
        <v>51</v>
      </c>
      <c r="C4" s="6" t="s">
        <v>102</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1" x14ac:dyDescent="0.25">
      <c r="A5" s="70"/>
      <c r="B5" s="8" t="s">
        <v>53</v>
      </c>
      <c r="C5" s="9" t="s">
        <v>103</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1" x14ac:dyDescent="0.25">
      <c r="A6" s="70"/>
      <c r="B6" s="11" t="s">
        <v>107</v>
      </c>
      <c r="C6" s="9" t="s">
        <v>104</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6.5" x14ac:dyDescent="0.25">
      <c r="A7" s="70"/>
      <c r="B7" s="12" t="s">
        <v>6</v>
      </c>
      <c r="C7" s="9" t="s">
        <v>105</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1" x14ac:dyDescent="0.25">
      <c r="A8" s="70"/>
      <c r="B8" s="13" t="s">
        <v>54</v>
      </c>
      <c r="C8" s="9" t="s">
        <v>106</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2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ht="16.5" x14ac:dyDescent="0.2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2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2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2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2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2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2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2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2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2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2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2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2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2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2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2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2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2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2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2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2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2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2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2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2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25">
      <c r="A35" s="70"/>
    </row>
    <row r="36" spans="1:31" x14ac:dyDescent="0.25">
      <c r="A36" s="70"/>
    </row>
    <row r="37" spans="1:31" x14ac:dyDescent="0.25">
      <c r="A37" s="70"/>
    </row>
    <row r="38" spans="1:31" x14ac:dyDescent="0.25">
      <c r="A38" s="70"/>
    </row>
    <row r="39" spans="1:31" x14ac:dyDescent="0.25">
      <c r="A39" s="70"/>
    </row>
    <row r="40" spans="1:31" x14ac:dyDescent="0.25">
      <c r="A40" s="70"/>
    </row>
    <row r="41" spans="1:31" x14ac:dyDescent="0.25">
      <c r="A41" s="70"/>
    </row>
    <row r="42" spans="1:31" x14ac:dyDescent="0.25">
      <c r="A42" s="70"/>
    </row>
    <row r="43" spans="1:31" x14ac:dyDescent="0.25">
      <c r="A43" s="70"/>
    </row>
    <row r="44" spans="1:31" x14ac:dyDescent="0.25">
      <c r="A44" s="70"/>
    </row>
    <row r="45" spans="1:31" x14ac:dyDescent="0.25">
      <c r="A45" s="70"/>
    </row>
    <row r="46" spans="1:31" x14ac:dyDescent="0.25">
      <c r="A46" s="70"/>
    </row>
    <row r="47" spans="1:31" x14ac:dyDescent="0.25">
      <c r="A47" s="70"/>
    </row>
    <row r="48" spans="1:31" x14ac:dyDescent="0.25">
      <c r="A48" s="70"/>
    </row>
    <row r="49" spans="1:1" x14ac:dyDescent="0.25">
      <c r="A49" s="70"/>
    </row>
    <row r="50" spans="1:1" x14ac:dyDescent="0.25">
      <c r="A50" s="70"/>
    </row>
    <row r="51" spans="1:1" x14ac:dyDescent="0.25">
      <c r="A51" s="70"/>
    </row>
    <row r="52" spans="1:1" x14ac:dyDescent="0.25">
      <c r="A52" s="70"/>
    </row>
    <row r="53" spans="1:1" x14ac:dyDescent="0.25">
      <c r="A53" s="70"/>
    </row>
    <row r="54" spans="1:1" x14ac:dyDescent="0.25">
      <c r="A54" s="70"/>
    </row>
    <row r="55" spans="1:1" x14ac:dyDescent="0.2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70"/>
      <c r="B1" s="317" t="s">
        <v>63</v>
      </c>
      <c r="C1" s="317"/>
      <c r="D1" s="317"/>
      <c r="E1" s="70"/>
      <c r="F1" s="70"/>
      <c r="G1" s="70"/>
      <c r="H1" s="70"/>
      <c r="I1" s="70"/>
      <c r="J1" s="70"/>
      <c r="K1" s="70"/>
      <c r="L1" s="70"/>
      <c r="M1" s="70"/>
      <c r="N1" s="70"/>
      <c r="O1" s="70"/>
      <c r="P1" s="70"/>
      <c r="Q1" s="70"/>
      <c r="R1" s="70"/>
      <c r="S1" s="70"/>
      <c r="T1" s="70"/>
      <c r="U1" s="70"/>
    </row>
    <row r="2" spans="1:21" x14ac:dyDescent="0.25">
      <c r="A2" s="70"/>
      <c r="B2" s="70"/>
      <c r="C2" s="70"/>
      <c r="D2" s="70"/>
      <c r="E2" s="70"/>
      <c r="F2" s="70"/>
      <c r="G2" s="70"/>
      <c r="H2" s="70"/>
      <c r="I2" s="70"/>
      <c r="J2" s="70"/>
      <c r="K2" s="70"/>
      <c r="L2" s="70"/>
      <c r="M2" s="70"/>
      <c r="N2" s="70"/>
      <c r="O2" s="70"/>
      <c r="P2" s="70"/>
      <c r="Q2" s="70"/>
      <c r="R2" s="70"/>
      <c r="S2" s="70"/>
      <c r="T2" s="70"/>
      <c r="U2" s="70"/>
    </row>
    <row r="3" spans="1:21" ht="30" x14ac:dyDescent="0.25">
      <c r="A3" s="70"/>
      <c r="B3" s="91"/>
      <c r="C3" s="22" t="s">
        <v>56</v>
      </c>
      <c r="D3" s="22" t="s">
        <v>57</v>
      </c>
      <c r="E3" s="70"/>
      <c r="F3" s="70"/>
      <c r="G3" s="70"/>
      <c r="H3" s="70"/>
      <c r="I3" s="70"/>
      <c r="J3" s="70"/>
      <c r="K3" s="70"/>
      <c r="L3" s="70"/>
      <c r="M3" s="70"/>
      <c r="N3" s="70"/>
      <c r="O3" s="70"/>
      <c r="P3" s="70"/>
      <c r="Q3" s="70"/>
      <c r="R3" s="70"/>
      <c r="S3" s="70"/>
      <c r="T3" s="70"/>
      <c r="U3" s="70"/>
    </row>
    <row r="4" spans="1:21" ht="33.75" x14ac:dyDescent="0.25">
      <c r="A4" s="90" t="s">
        <v>83</v>
      </c>
      <c r="B4" s="25" t="s">
        <v>101</v>
      </c>
      <c r="C4" s="30" t="s">
        <v>155</v>
      </c>
      <c r="D4" s="23" t="s">
        <v>97</v>
      </c>
      <c r="E4" s="70"/>
      <c r="F4" s="70"/>
      <c r="G4" s="70"/>
      <c r="H4" s="70"/>
      <c r="I4" s="70"/>
      <c r="J4" s="70"/>
      <c r="K4" s="70"/>
      <c r="L4" s="70"/>
      <c r="M4" s="70"/>
      <c r="N4" s="70"/>
      <c r="O4" s="70"/>
      <c r="P4" s="70"/>
      <c r="Q4" s="70"/>
      <c r="R4" s="70"/>
      <c r="S4" s="70"/>
      <c r="T4" s="70"/>
      <c r="U4" s="70"/>
    </row>
    <row r="5" spans="1:21" ht="67.5" x14ac:dyDescent="0.25">
      <c r="A5" s="90" t="s">
        <v>84</v>
      </c>
      <c r="B5" s="26" t="s">
        <v>59</v>
      </c>
      <c r="C5" s="31" t="s">
        <v>93</v>
      </c>
      <c r="D5" s="24" t="s">
        <v>98</v>
      </c>
      <c r="E5" s="70"/>
      <c r="F5" s="70"/>
      <c r="G5" s="70"/>
      <c r="H5" s="70"/>
      <c r="I5" s="70"/>
      <c r="J5" s="70"/>
      <c r="K5" s="70"/>
      <c r="L5" s="70"/>
      <c r="M5" s="70"/>
      <c r="N5" s="70"/>
      <c r="O5" s="70"/>
      <c r="P5" s="70"/>
      <c r="Q5" s="70"/>
      <c r="R5" s="70"/>
      <c r="S5" s="70"/>
      <c r="T5" s="70"/>
      <c r="U5" s="70"/>
    </row>
    <row r="6" spans="1:21" ht="67.5" x14ac:dyDescent="0.25">
      <c r="A6" s="90" t="s">
        <v>81</v>
      </c>
      <c r="B6" s="27" t="s">
        <v>60</v>
      </c>
      <c r="C6" s="31" t="s">
        <v>94</v>
      </c>
      <c r="D6" s="24" t="s">
        <v>100</v>
      </c>
      <c r="E6" s="70"/>
      <c r="F6" s="70"/>
      <c r="G6" s="70"/>
      <c r="H6" s="70"/>
      <c r="I6" s="70"/>
      <c r="J6" s="70"/>
      <c r="K6" s="70"/>
      <c r="L6" s="70"/>
      <c r="M6" s="70"/>
      <c r="N6" s="70"/>
      <c r="O6" s="70"/>
      <c r="P6" s="70"/>
      <c r="Q6" s="70"/>
      <c r="R6" s="70"/>
      <c r="S6" s="70"/>
      <c r="T6" s="70"/>
      <c r="U6" s="70"/>
    </row>
    <row r="7" spans="1:21" ht="101.25" x14ac:dyDescent="0.25">
      <c r="A7" s="90" t="s">
        <v>7</v>
      </c>
      <c r="B7" s="28" t="s">
        <v>61</v>
      </c>
      <c r="C7" s="31" t="s">
        <v>95</v>
      </c>
      <c r="D7" s="24" t="s">
        <v>99</v>
      </c>
      <c r="E7" s="70"/>
      <c r="F7" s="70"/>
      <c r="G7" s="70"/>
      <c r="H7" s="70"/>
      <c r="I7" s="70"/>
      <c r="J7" s="70"/>
      <c r="K7" s="70"/>
      <c r="L7" s="70"/>
      <c r="M7" s="70"/>
      <c r="N7" s="70"/>
      <c r="O7" s="70"/>
      <c r="P7" s="70"/>
      <c r="Q7" s="70"/>
      <c r="R7" s="70"/>
      <c r="S7" s="70"/>
      <c r="T7" s="70"/>
      <c r="U7" s="70"/>
    </row>
    <row r="8" spans="1:21" ht="67.5" x14ac:dyDescent="0.25">
      <c r="A8" s="90" t="s">
        <v>85</v>
      </c>
      <c r="B8" s="29" t="s">
        <v>62</v>
      </c>
      <c r="C8" s="31" t="s">
        <v>96</v>
      </c>
      <c r="D8" s="24" t="s">
        <v>118</v>
      </c>
      <c r="E8" s="70"/>
      <c r="F8" s="70"/>
      <c r="G8" s="70"/>
      <c r="H8" s="70"/>
      <c r="I8" s="70"/>
      <c r="J8" s="70"/>
      <c r="K8" s="70"/>
      <c r="L8" s="70"/>
      <c r="M8" s="70"/>
      <c r="N8" s="70"/>
      <c r="O8" s="70"/>
      <c r="P8" s="70"/>
      <c r="Q8" s="70"/>
      <c r="R8" s="70"/>
      <c r="S8" s="70"/>
      <c r="T8" s="70"/>
      <c r="U8" s="70"/>
    </row>
    <row r="9" spans="1:21" ht="20.25" x14ac:dyDescent="0.25">
      <c r="A9" s="90"/>
      <c r="B9" s="90"/>
      <c r="C9" s="92"/>
      <c r="D9" s="92"/>
      <c r="E9" s="70"/>
      <c r="F9" s="70"/>
      <c r="G9" s="70"/>
      <c r="H9" s="70"/>
      <c r="I9" s="70"/>
      <c r="J9" s="70"/>
      <c r="K9" s="70"/>
      <c r="L9" s="70"/>
      <c r="M9" s="70"/>
      <c r="N9" s="70"/>
      <c r="O9" s="70"/>
      <c r="P9" s="70"/>
      <c r="Q9" s="70"/>
      <c r="R9" s="70"/>
      <c r="S9" s="70"/>
      <c r="T9" s="70"/>
      <c r="U9" s="70"/>
    </row>
    <row r="10" spans="1:21" ht="16.5" x14ac:dyDescent="0.25">
      <c r="A10" s="90"/>
      <c r="B10" s="93"/>
      <c r="C10" s="93"/>
      <c r="D10" s="93"/>
      <c r="E10" s="70"/>
      <c r="F10" s="70"/>
      <c r="G10" s="70"/>
      <c r="H10" s="70"/>
      <c r="I10" s="70"/>
      <c r="J10" s="70"/>
      <c r="K10" s="70"/>
      <c r="L10" s="70"/>
      <c r="M10" s="70"/>
      <c r="N10" s="70"/>
      <c r="O10" s="70"/>
      <c r="P10" s="70"/>
      <c r="Q10" s="70"/>
      <c r="R10" s="70"/>
      <c r="S10" s="70"/>
      <c r="T10" s="70"/>
      <c r="U10" s="70"/>
    </row>
    <row r="11" spans="1:21" x14ac:dyDescent="0.25">
      <c r="A11" s="90"/>
      <c r="B11" s="90" t="s">
        <v>91</v>
      </c>
      <c r="C11" s="90" t="s">
        <v>143</v>
      </c>
      <c r="D11" s="90" t="s">
        <v>150</v>
      </c>
      <c r="E11" s="70"/>
      <c r="F11" s="70"/>
      <c r="G11" s="70"/>
      <c r="H11" s="70"/>
      <c r="I11" s="70"/>
      <c r="J11" s="70"/>
      <c r="K11" s="70"/>
      <c r="L11" s="70"/>
      <c r="M11" s="70"/>
      <c r="N11" s="70"/>
      <c r="O11" s="70"/>
      <c r="P11" s="70"/>
      <c r="Q11" s="70"/>
      <c r="R11" s="70"/>
      <c r="S11" s="70"/>
      <c r="T11" s="70"/>
      <c r="U11" s="70"/>
    </row>
    <row r="12" spans="1:21" x14ac:dyDescent="0.25">
      <c r="A12" s="90"/>
      <c r="B12" s="90" t="s">
        <v>89</v>
      </c>
      <c r="C12" s="90" t="s">
        <v>147</v>
      </c>
      <c r="D12" s="90" t="s">
        <v>151</v>
      </c>
      <c r="E12" s="70"/>
      <c r="F12" s="70"/>
      <c r="G12" s="70"/>
      <c r="H12" s="70"/>
      <c r="I12" s="70"/>
      <c r="J12" s="70"/>
      <c r="K12" s="70"/>
      <c r="L12" s="70"/>
      <c r="M12" s="70"/>
      <c r="N12" s="70"/>
      <c r="O12" s="70"/>
      <c r="P12" s="70"/>
      <c r="Q12" s="70"/>
      <c r="R12" s="70"/>
      <c r="S12" s="70"/>
      <c r="T12" s="70"/>
      <c r="U12" s="70"/>
    </row>
    <row r="13" spans="1:21" x14ac:dyDescent="0.25">
      <c r="A13" s="90"/>
      <c r="B13" s="90"/>
      <c r="C13" s="90" t="s">
        <v>146</v>
      </c>
      <c r="D13" s="90" t="s">
        <v>152</v>
      </c>
      <c r="E13" s="70"/>
      <c r="F13" s="70"/>
      <c r="G13" s="70"/>
      <c r="H13" s="70"/>
      <c r="I13" s="70"/>
      <c r="J13" s="70"/>
      <c r="K13" s="70"/>
      <c r="L13" s="70"/>
      <c r="M13" s="70"/>
      <c r="N13" s="70"/>
      <c r="O13" s="70"/>
      <c r="P13" s="70"/>
      <c r="Q13" s="70"/>
      <c r="R13" s="70"/>
      <c r="S13" s="70"/>
      <c r="T13" s="70"/>
      <c r="U13" s="70"/>
    </row>
    <row r="14" spans="1:21" x14ac:dyDescent="0.25">
      <c r="A14" s="90"/>
      <c r="B14" s="90"/>
      <c r="C14" s="90" t="s">
        <v>148</v>
      </c>
      <c r="D14" s="90" t="s">
        <v>153</v>
      </c>
      <c r="E14" s="70"/>
      <c r="F14" s="70"/>
      <c r="G14" s="70"/>
      <c r="H14" s="70"/>
      <c r="I14" s="70"/>
      <c r="J14" s="70"/>
      <c r="K14" s="70"/>
      <c r="L14" s="70"/>
      <c r="M14" s="70"/>
      <c r="N14" s="70"/>
      <c r="O14" s="70"/>
      <c r="P14" s="70"/>
      <c r="Q14" s="70"/>
      <c r="R14" s="70"/>
      <c r="S14" s="70"/>
      <c r="T14" s="70"/>
      <c r="U14" s="70"/>
    </row>
    <row r="15" spans="1:21" x14ac:dyDescent="0.25">
      <c r="A15" s="90"/>
      <c r="B15" s="90"/>
      <c r="C15" s="90" t="s">
        <v>149</v>
      </c>
      <c r="D15" s="90" t="s">
        <v>154</v>
      </c>
      <c r="E15" s="70"/>
      <c r="F15" s="70"/>
      <c r="G15" s="70"/>
      <c r="H15" s="70"/>
      <c r="I15" s="70"/>
      <c r="J15" s="70"/>
      <c r="K15" s="70"/>
      <c r="L15" s="70"/>
      <c r="M15" s="70"/>
      <c r="N15" s="70"/>
      <c r="O15" s="70"/>
      <c r="P15" s="70"/>
      <c r="Q15" s="70"/>
      <c r="R15" s="70"/>
      <c r="S15" s="70"/>
      <c r="T15" s="70"/>
      <c r="U15" s="70"/>
    </row>
    <row r="16" spans="1:21" x14ac:dyDescent="0.25">
      <c r="A16" s="90"/>
      <c r="B16" s="90"/>
      <c r="C16" s="90"/>
      <c r="D16" s="90"/>
      <c r="E16" s="70"/>
      <c r="F16" s="70"/>
      <c r="G16" s="70"/>
      <c r="H16" s="70"/>
      <c r="I16" s="70"/>
      <c r="J16" s="70"/>
      <c r="K16" s="70"/>
      <c r="L16" s="70"/>
      <c r="M16" s="70"/>
      <c r="N16" s="70"/>
      <c r="O16" s="70"/>
    </row>
    <row r="17" spans="1:15" x14ac:dyDescent="0.25">
      <c r="A17" s="90"/>
      <c r="B17" s="90"/>
      <c r="C17" s="90"/>
      <c r="D17" s="90"/>
      <c r="E17" s="70"/>
      <c r="F17" s="70"/>
      <c r="G17" s="70"/>
      <c r="H17" s="70"/>
      <c r="I17" s="70"/>
      <c r="J17" s="70"/>
      <c r="K17" s="70"/>
      <c r="L17" s="70"/>
      <c r="M17" s="70"/>
      <c r="N17" s="70"/>
      <c r="O17" s="70"/>
    </row>
    <row r="18" spans="1:15" x14ac:dyDescent="0.25">
      <c r="A18" s="90"/>
      <c r="B18" s="94"/>
      <c r="C18" s="94"/>
      <c r="D18" s="94"/>
      <c r="E18" s="70"/>
      <c r="F18" s="70"/>
      <c r="G18" s="70"/>
      <c r="H18" s="70"/>
      <c r="I18" s="70"/>
      <c r="J18" s="70"/>
      <c r="K18" s="70"/>
      <c r="L18" s="70"/>
      <c r="M18" s="70"/>
      <c r="N18" s="70"/>
      <c r="O18" s="70"/>
    </row>
    <row r="19" spans="1:15" x14ac:dyDescent="0.25">
      <c r="A19" s="90"/>
      <c r="B19" s="94"/>
      <c r="C19" s="94"/>
      <c r="D19" s="94"/>
      <c r="E19" s="70"/>
      <c r="F19" s="70"/>
      <c r="G19" s="70"/>
      <c r="H19" s="70"/>
      <c r="I19" s="70"/>
      <c r="J19" s="70"/>
      <c r="K19" s="70"/>
      <c r="L19" s="70"/>
      <c r="M19" s="70"/>
      <c r="N19" s="70"/>
      <c r="O19" s="70"/>
    </row>
    <row r="20" spans="1:15" x14ac:dyDescent="0.25">
      <c r="A20" s="90"/>
      <c r="B20" s="94"/>
      <c r="C20" s="94"/>
      <c r="D20" s="94"/>
      <c r="E20" s="70"/>
      <c r="F20" s="70"/>
      <c r="G20" s="70"/>
      <c r="H20" s="70"/>
      <c r="I20" s="70"/>
      <c r="J20" s="70"/>
      <c r="K20" s="70"/>
      <c r="L20" s="70"/>
      <c r="M20" s="70"/>
      <c r="N20" s="70"/>
      <c r="O20" s="70"/>
    </row>
    <row r="21" spans="1:15" x14ac:dyDescent="0.25">
      <c r="A21" s="90"/>
      <c r="B21" s="94"/>
      <c r="C21" s="94"/>
      <c r="D21" s="94"/>
      <c r="E21" s="70"/>
      <c r="F21" s="70"/>
      <c r="G21" s="70"/>
      <c r="H21" s="70"/>
      <c r="I21" s="70"/>
      <c r="J21" s="70"/>
      <c r="K21" s="70"/>
      <c r="L21" s="70"/>
      <c r="M21" s="70"/>
      <c r="N21" s="70"/>
      <c r="O21" s="70"/>
    </row>
    <row r="22" spans="1:15" ht="20.25" x14ac:dyDescent="0.25">
      <c r="A22" s="90"/>
      <c r="B22" s="90"/>
      <c r="C22" s="92"/>
      <c r="D22" s="92"/>
      <c r="E22" s="70"/>
      <c r="F22" s="70"/>
      <c r="G22" s="70"/>
      <c r="H22" s="70"/>
      <c r="I22" s="70"/>
      <c r="J22" s="70"/>
      <c r="K22" s="70"/>
      <c r="L22" s="70"/>
      <c r="M22" s="70"/>
      <c r="N22" s="70"/>
      <c r="O22" s="70"/>
    </row>
    <row r="23" spans="1:15" ht="20.25" x14ac:dyDescent="0.25">
      <c r="A23" s="90"/>
      <c r="B23" s="90"/>
      <c r="C23" s="92"/>
      <c r="D23" s="92"/>
      <c r="E23" s="70"/>
      <c r="F23" s="70"/>
      <c r="G23" s="70"/>
      <c r="H23" s="70"/>
      <c r="I23" s="70"/>
      <c r="J23" s="70"/>
      <c r="K23" s="70"/>
      <c r="L23" s="70"/>
      <c r="M23" s="70"/>
      <c r="N23" s="70"/>
      <c r="O23" s="70"/>
    </row>
    <row r="24" spans="1:15" ht="20.25" x14ac:dyDescent="0.25">
      <c r="A24" s="90"/>
      <c r="B24" s="90"/>
      <c r="C24" s="92"/>
      <c r="D24" s="92"/>
      <c r="E24" s="70"/>
      <c r="F24" s="70"/>
      <c r="G24" s="70"/>
      <c r="H24" s="70"/>
      <c r="I24" s="70"/>
      <c r="J24" s="70"/>
      <c r="K24" s="70"/>
      <c r="L24" s="70"/>
      <c r="M24" s="70"/>
      <c r="N24" s="70"/>
      <c r="O24" s="70"/>
    </row>
    <row r="25" spans="1:15" ht="20.25" x14ac:dyDescent="0.25">
      <c r="A25" s="90"/>
      <c r="B25" s="90"/>
      <c r="C25" s="92"/>
      <c r="D25" s="92"/>
      <c r="E25" s="70"/>
      <c r="F25" s="70"/>
      <c r="G25" s="70"/>
      <c r="H25" s="70"/>
      <c r="I25" s="70"/>
      <c r="J25" s="70"/>
      <c r="K25" s="70"/>
      <c r="L25" s="70"/>
      <c r="M25" s="70"/>
      <c r="N25" s="70"/>
      <c r="O25" s="70"/>
    </row>
    <row r="26" spans="1:15" ht="20.25" x14ac:dyDescent="0.25">
      <c r="A26" s="90"/>
      <c r="B26" s="90"/>
      <c r="C26" s="92"/>
      <c r="D26" s="92"/>
      <c r="E26" s="70"/>
      <c r="F26" s="70"/>
      <c r="G26" s="70"/>
      <c r="H26" s="70"/>
      <c r="I26" s="70"/>
      <c r="J26" s="70"/>
      <c r="K26" s="70"/>
      <c r="L26" s="70"/>
      <c r="M26" s="70"/>
      <c r="N26" s="70"/>
      <c r="O26" s="70"/>
    </row>
    <row r="27" spans="1:15" ht="20.25" x14ac:dyDescent="0.25">
      <c r="A27" s="90"/>
      <c r="B27" s="90"/>
      <c r="C27" s="92"/>
      <c r="D27" s="92"/>
      <c r="E27" s="70"/>
      <c r="F27" s="70"/>
      <c r="G27" s="70"/>
      <c r="H27" s="70"/>
      <c r="I27" s="70"/>
      <c r="J27" s="70"/>
      <c r="K27" s="70"/>
      <c r="L27" s="70"/>
      <c r="M27" s="70"/>
      <c r="N27" s="70"/>
      <c r="O27" s="70"/>
    </row>
    <row r="28" spans="1:15" ht="20.25" x14ac:dyDescent="0.25">
      <c r="A28" s="90"/>
      <c r="B28" s="90"/>
      <c r="C28" s="92"/>
      <c r="D28" s="92"/>
      <c r="E28" s="70"/>
      <c r="F28" s="70"/>
      <c r="G28" s="70"/>
      <c r="H28" s="70"/>
      <c r="I28" s="70"/>
      <c r="J28" s="70"/>
      <c r="K28" s="70"/>
      <c r="L28" s="70"/>
      <c r="M28" s="70"/>
      <c r="N28" s="70"/>
      <c r="O28" s="70"/>
    </row>
    <row r="29" spans="1:15" ht="20.25" x14ac:dyDescent="0.25">
      <c r="A29" s="90"/>
      <c r="B29" s="90"/>
      <c r="C29" s="92"/>
      <c r="D29" s="92"/>
      <c r="E29" s="70"/>
      <c r="F29" s="70"/>
      <c r="G29" s="70"/>
      <c r="H29" s="70"/>
      <c r="I29" s="70"/>
      <c r="J29" s="70"/>
      <c r="K29" s="70"/>
      <c r="L29" s="70"/>
      <c r="M29" s="70"/>
      <c r="N29" s="70"/>
      <c r="O29" s="70"/>
    </row>
    <row r="30" spans="1:15" ht="20.25" x14ac:dyDescent="0.25">
      <c r="A30" s="90"/>
      <c r="B30" s="90"/>
      <c r="C30" s="92"/>
      <c r="D30" s="92"/>
      <c r="E30" s="70"/>
      <c r="F30" s="70"/>
      <c r="G30" s="70"/>
      <c r="H30" s="70"/>
      <c r="I30" s="70"/>
      <c r="J30" s="70"/>
      <c r="K30" s="70"/>
      <c r="L30" s="70"/>
      <c r="M30" s="70"/>
      <c r="N30" s="70"/>
      <c r="O30" s="70"/>
    </row>
    <row r="31" spans="1:15" ht="20.25" x14ac:dyDescent="0.25">
      <c r="A31" s="90"/>
      <c r="B31" s="90"/>
      <c r="C31" s="92"/>
      <c r="D31" s="92"/>
      <c r="E31" s="70"/>
      <c r="F31" s="70"/>
      <c r="G31" s="70"/>
      <c r="H31" s="70"/>
      <c r="I31" s="70"/>
      <c r="J31" s="70"/>
      <c r="K31" s="70"/>
      <c r="L31" s="70"/>
      <c r="M31" s="70"/>
      <c r="N31" s="70"/>
      <c r="O31" s="70"/>
    </row>
    <row r="32" spans="1:15" ht="20.25" x14ac:dyDescent="0.25">
      <c r="A32" s="90"/>
      <c r="B32" s="90"/>
      <c r="C32" s="92"/>
      <c r="D32" s="92"/>
      <c r="E32" s="70"/>
      <c r="F32" s="70"/>
      <c r="G32" s="70"/>
      <c r="H32" s="70"/>
      <c r="I32" s="70"/>
      <c r="J32" s="70"/>
      <c r="K32" s="70"/>
      <c r="L32" s="70"/>
      <c r="M32" s="70"/>
      <c r="N32" s="70"/>
      <c r="O32" s="70"/>
    </row>
    <row r="33" spans="1:15" ht="20.25" x14ac:dyDescent="0.25">
      <c r="A33" s="90"/>
      <c r="B33" s="90"/>
      <c r="C33" s="92"/>
      <c r="D33" s="92"/>
      <c r="E33" s="70"/>
      <c r="F33" s="70"/>
      <c r="G33" s="70"/>
      <c r="H33" s="70"/>
      <c r="I33" s="70"/>
      <c r="J33" s="70"/>
      <c r="K33" s="70"/>
      <c r="L33" s="70"/>
      <c r="M33" s="70"/>
      <c r="N33" s="70"/>
      <c r="O33" s="70"/>
    </row>
    <row r="34" spans="1:15" ht="20.25" x14ac:dyDescent="0.25">
      <c r="A34" s="90"/>
      <c r="B34" s="90"/>
      <c r="C34" s="92"/>
      <c r="D34" s="92"/>
      <c r="E34" s="70"/>
      <c r="F34" s="70"/>
      <c r="G34" s="70"/>
      <c r="H34" s="70"/>
      <c r="I34" s="70"/>
      <c r="J34" s="70"/>
      <c r="K34" s="70"/>
      <c r="L34" s="70"/>
      <c r="M34" s="70"/>
      <c r="N34" s="70"/>
      <c r="O34" s="70"/>
    </row>
    <row r="35" spans="1:15" ht="20.25" x14ac:dyDescent="0.25">
      <c r="A35" s="90"/>
      <c r="B35" s="90"/>
      <c r="C35" s="92"/>
      <c r="D35" s="92"/>
      <c r="E35" s="70"/>
      <c r="F35" s="70"/>
      <c r="G35" s="70"/>
      <c r="H35" s="70"/>
      <c r="I35" s="70"/>
      <c r="J35" s="70"/>
      <c r="K35" s="70"/>
      <c r="L35" s="70"/>
      <c r="M35" s="70"/>
      <c r="N35" s="70"/>
      <c r="O35" s="70"/>
    </row>
    <row r="36" spans="1:15" ht="20.25" x14ac:dyDescent="0.25">
      <c r="A36" s="90"/>
      <c r="B36" s="90"/>
      <c r="C36" s="92"/>
      <c r="D36" s="92"/>
      <c r="E36" s="70"/>
      <c r="F36" s="70"/>
      <c r="G36" s="70"/>
      <c r="H36" s="70"/>
      <c r="I36" s="70"/>
      <c r="J36" s="70"/>
      <c r="K36" s="70"/>
      <c r="L36" s="70"/>
      <c r="M36" s="70"/>
      <c r="N36" s="70"/>
      <c r="O36" s="70"/>
    </row>
    <row r="37" spans="1:15" ht="20.25" x14ac:dyDescent="0.25">
      <c r="A37" s="90"/>
      <c r="B37" s="90"/>
      <c r="C37" s="92"/>
      <c r="D37" s="92"/>
      <c r="E37" s="70"/>
      <c r="F37" s="70"/>
      <c r="G37" s="70"/>
      <c r="H37" s="70"/>
      <c r="I37" s="70"/>
      <c r="J37" s="70"/>
      <c r="K37" s="70"/>
      <c r="L37" s="70"/>
      <c r="M37" s="70"/>
      <c r="N37" s="70"/>
      <c r="O37" s="70"/>
    </row>
    <row r="38" spans="1:15" ht="20.25" x14ac:dyDescent="0.25">
      <c r="A38" s="90"/>
      <c r="B38" s="90"/>
      <c r="C38" s="92"/>
      <c r="D38" s="92"/>
      <c r="E38" s="70"/>
      <c r="F38" s="70"/>
      <c r="G38" s="70"/>
      <c r="H38" s="70"/>
      <c r="I38" s="70"/>
      <c r="J38" s="70"/>
      <c r="K38" s="70"/>
      <c r="L38" s="70"/>
      <c r="M38" s="70"/>
      <c r="N38" s="70"/>
      <c r="O38" s="70"/>
    </row>
    <row r="39" spans="1:15" ht="20.25" x14ac:dyDescent="0.25">
      <c r="A39" s="90"/>
      <c r="B39" s="90"/>
      <c r="C39" s="92"/>
      <c r="D39" s="92"/>
      <c r="E39" s="70"/>
      <c r="F39" s="70"/>
      <c r="G39" s="70"/>
      <c r="H39" s="70"/>
      <c r="I39" s="70"/>
      <c r="J39" s="70"/>
      <c r="K39" s="70"/>
      <c r="L39" s="70"/>
      <c r="M39" s="70"/>
      <c r="N39" s="70"/>
      <c r="O39" s="70"/>
    </row>
    <row r="40" spans="1:15" ht="20.25" x14ac:dyDescent="0.25">
      <c r="A40" s="90"/>
      <c r="B40" s="90"/>
      <c r="C40" s="92"/>
      <c r="D40" s="92"/>
      <c r="E40" s="70"/>
      <c r="F40" s="70"/>
      <c r="G40" s="70"/>
      <c r="H40" s="70"/>
      <c r="I40" s="70"/>
      <c r="J40" s="70"/>
      <c r="K40" s="70"/>
      <c r="L40" s="70"/>
      <c r="M40" s="70"/>
      <c r="N40" s="70"/>
      <c r="O40" s="70"/>
    </row>
    <row r="41" spans="1:15" ht="20.25" x14ac:dyDescent="0.25">
      <c r="A41" s="90"/>
      <c r="B41" s="90"/>
      <c r="C41" s="92"/>
      <c r="D41" s="92"/>
      <c r="E41" s="70"/>
      <c r="F41" s="70"/>
      <c r="G41" s="70"/>
      <c r="H41" s="70"/>
      <c r="I41" s="70"/>
      <c r="J41" s="70"/>
      <c r="K41" s="70"/>
      <c r="L41" s="70"/>
      <c r="M41" s="70"/>
      <c r="N41" s="70"/>
      <c r="O41" s="70"/>
    </row>
    <row r="42" spans="1:15" ht="20.25" x14ac:dyDescent="0.25">
      <c r="A42" s="90"/>
      <c r="B42" s="90"/>
      <c r="C42" s="92"/>
      <c r="D42" s="92"/>
      <c r="E42" s="70"/>
      <c r="F42" s="70"/>
      <c r="G42" s="70"/>
      <c r="H42" s="70"/>
      <c r="I42" s="70"/>
      <c r="J42" s="70"/>
      <c r="K42" s="70"/>
      <c r="L42" s="70"/>
      <c r="M42" s="70"/>
      <c r="N42" s="70"/>
      <c r="O42" s="70"/>
    </row>
    <row r="43" spans="1:15" ht="20.25" x14ac:dyDescent="0.25">
      <c r="A43" s="90"/>
      <c r="B43" s="90"/>
      <c r="C43" s="92"/>
      <c r="D43" s="92"/>
      <c r="E43" s="70"/>
      <c r="F43" s="70"/>
      <c r="G43" s="70"/>
      <c r="H43" s="70"/>
      <c r="I43" s="70"/>
      <c r="J43" s="70"/>
      <c r="K43" s="70"/>
      <c r="L43" s="70"/>
      <c r="M43" s="70"/>
      <c r="N43" s="70"/>
      <c r="O43" s="70"/>
    </row>
    <row r="44" spans="1:15" ht="20.25" x14ac:dyDescent="0.25">
      <c r="A44" s="90"/>
      <c r="B44" s="90"/>
      <c r="C44" s="92"/>
      <c r="D44" s="92"/>
      <c r="E44" s="70"/>
      <c r="F44" s="70"/>
      <c r="G44" s="70"/>
      <c r="H44" s="70"/>
      <c r="I44" s="70"/>
      <c r="J44" s="70"/>
      <c r="K44" s="70"/>
      <c r="L44" s="70"/>
      <c r="M44" s="70"/>
      <c r="N44" s="70"/>
      <c r="O44" s="70"/>
    </row>
    <row r="45" spans="1:15" ht="20.25" x14ac:dyDescent="0.25">
      <c r="A45" s="90"/>
      <c r="B45" s="90"/>
      <c r="C45" s="92"/>
      <c r="D45" s="92"/>
      <c r="E45" s="70"/>
      <c r="F45" s="70"/>
      <c r="G45" s="70"/>
      <c r="H45" s="70"/>
      <c r="I45" s="70"/>
      <c r="J45" s="70"/>
      <c r="K45" s="70"/>
      <c r="L45" s="70"/>
      <c r="M45" s="70"/>
      <c r="N45" s="70"/>
      <c r="O45" s="70"/>
    </row>
    <row r="46" spans="1:15" ht="20.25" x14ac:dyDescent="0.25">
      <c r="A46" s="90"/>
      <c r="B46" s="90"/>
      <c r="C46" s="92"/>
      <c r="D46" s="92"/>
      <c r="E46" s="70"/>
      <c r="F46" s="70"/>
      <c r="G46" s="70"/>
      <c r="H46" s="70"/>
      <c r="I46" s="70"/>
      <c r="J46" s="70"/>
      <c r="K46" s="70"/>
      <c r="L46" s="70"/>
      <c r="M46" s="70"/>
      <c r="N46" s="70"/>
      <c r="O46" s="70"/>
    </row>
    <row r="47" spans="1:15" ht="20.25" x14ac:dyDescent="0.25">
      <c r="A47" s="90"/>
      <c r="B47" s="90"/>
      <c r="C47" s="92"/>
      <c r="D47" s="92"/>
      <c r="E47" s="70"/>
      <c r="F47" s="70"/>
      <c r="G47" s="70"/>
      <c r="H47" s="70"/>
      <c r="I47" s="70"/>
      <c r="J47" s="70"/>
      <c r="K47" s="70"/>
      <c r="L47" s="70"/>
      <c r="M47" s="70"/>
      <c r="N47" s="70"/>
      <c r="O47" s="70"/>
    </row>
    <row r="48" spans="1:15" ht="20.25" x14ac:dyDescent="0.25">
      <c r="A48" s="90"/>
      <c r="B48" s="90"/>
      <c r="C48" s="92"/>
      <c r="D48" s="92"/>
      <c r="E48" s="70"/>
      <c r="F48" s="70"/>
      <c r="G48" s="70"/>
      <c r="H48" s="70"/>
      <c r="I48" s="70"/>
      <c r="J48" s="70"/>
      <c r="K48" s="70"/>
      <c r="L48" s="70"/>
      <c r="M48" s="70"/>
      <c r="N48" s="70"/>
      <c r="O48" s="70"/>
    </row>
    <row r="49" spans="1:15" ht="20.25" x14ac:dyDescent="0.25">
      <c r="A49" s="90"/>
      <c r="B49" s="90"/>
      <c r="C49" s="92"/>
      <c r="D49" s="92"/>
      <c r="E49" s="70"/>
      <c r="F49" s="70"/>
      <c r="G49" s="70"/>
      <c r="H49" s="70"/>
      <c r="I49" s="70"/>
      <c r="J49" s="70"/>
      <c r="K49" s="70"/>
      <c r="L49" s="70"/>
      <c r="M49" s="70"/>
      <c r="N49" s="70"/>
      <c r="O49" s="70"/>
    </row>
    <row r="50" spans="1:15" ht="20.25" x14ac:dyDescent="0.25">
      <c r="A50" s="90"/>
      <c r="B50" s="90"/>
      <c r="C50" s="92"/>
      <c r="D50" s="92"/>
      <c r="E50" s="70"/>
      <c r="F50" s="70"/>
      <c r="G50" s="70"/>
      <c r="H50" s="70"/>
      <c r="I50" s="70"/>
      <c r="J50" s="70"/>
      <c r="K50" s="70"/>
      <c r="L50" s="70"/>
      <c r="M50" s="70"/>
      <c r="N50" s="70"/>
      <c r="O50" s="70"/>
    </row>
    <row r="51" spans="1:15" ht="20.25" x14ac:dyDescent="0.25">
      <c r="A51" s="90"/>
      <c r="B51" s="90"/>
      <c r="C51" s="92"/>
      <c r="D51" s="92"/>
      <c r="E51" s="70"/>
      <c r="F51" s="70"/>
      <c r="G51" s="70"/>
      <c r="H51" s="70"/>
      <c r="I51" s="70"/>
      <c r="J51" s="70"/>
      <c r="K51" s="70"/>
      <c r="L51" s="70"/>
      <c r="M51" s="70"/>
      <c r="N51" s="70"/>
      <c r="O51" s="70"/>
    </row>
    <row r="52" spans="1:15" ht="20.25" x14ac:dyDescent="0.25">
      <c r="A52" s="90"/>
      <c r="B52" s="15"/>
      <c r="C52" s="20"/>
      <c r="D52" s="20"/>
    </row>
    <row r="53" spans="1:15" ht="20.25" x14ac:dyDescent="0.25">
      <c r="A53" s="90"/>
      <c r="B53" s="15"/>
      <c r="C53" s="20"/>
      <c r="D53" s="20"/>
    </row>
    <row r="54" spans="1:15" ht="20.25" x14ac:dyDescent="0.25">
      <c r="A54" s="90"/>
      <c r="B54" s="15"/>
      <c r="C54" s="20"/>
      <c r="D54" s="20"/>
    </row>
    <row r="55" spans="1:15" ht="20.25" x14ac:dyDescent="0.25">
      <c r="A55" s="90"/>
      <c r="B55" s="15"/>
      <c r="C55" s="20"/>
      <c r="D55" s="20"/>
    </row>
    <row r="56" spans="1:15" ht="20.25" x14ac:dyDescent="0.25">
      <c r="A56" s="90"/>
      <c r="B56" s="15"/>
      <c r="C56" s="20"/>
      <c r="D56" s="20"/>
    </row>
    <row r="57" spans="1:15" ht="20.25" x14ac:dyDescent="0.25">
      <c r="A57" s="90"/>
      <c r="B57" s="15"/>
      <c r="C57" s="20"/>
      <c r="D57" s="20"/>
    </row>
    <row r="58" spans="1:15" ht="20.25" x14ac:dyDescent="0.25">
      <c r="A58" s="90"/>
      <c r="B58" s="15"/>
      <c r="C58" s="20"/>
      <c r="D58" s="20"/>
    </row>
    <row r="59" spans="1:15" ht="20.25" x14ac:dyDescent="0.25">
      <c r="A59" s="90"/>
      <c r="B59" s="15"/>
      <c r="C59" s="20"/>
      <c r="D59" s="20"/>
    </row>
    <row r="60" spans="1:15" ht="20.25" x14ac:dyDescent="0.25">
      <c r="A60" s="90"/>
      <c r="B60" s="15"/>
      <c r="C60" s="20"/>
      <c r="D60" s="20"/>
    </row>
    <row r="61" spans="1:15" ht="20.25" x14ac:dyDescent="0.25">
      <c r="A61" s="90"/>
      <c r="B61" s="15"/>
      <c r="C61" s="20"/>
      <c r="D61" s="20"/>
    </row>
    <row r="62" spans="1:15" ht="20.25" x14ac:dyDescent="0.25">
      <c r="A62" s="90"/>
      <c r="B62" s="15"/>
      <c r="C62" s="20"/>
      <c r="D62" s="20"/>
    </row>
    <row r="63" spans="1:15" ht="20.25" x14ac:dyDescent="0.25">
      <c r="A63" s="90"/>
      <c r="B63" s="15"/>
      <c r="C63" s="20"/>
      <c r="D63" s="20"/>
    </row>
    <row r="64" spans="1:15" ht="20.25" x14ac:dyDescent="0.25">
      <c r="A64" s="90"/>
      <c r="B64" s="15"/>
      <c r="C64" s="20"/>
      <c r="D64" s="20"/>
    </row>
    <row r="65" spans="1:4" ht="20.25" x14ac:dyDescent="0.25">
      <c r="A65" s="90"/>
      <c r="B65" s="15"/>
      <c r="C65" s="20"/>
      <c r="D65" s="20"/>
    </row>
    <row r="66" spans="1:4" ht="20.25" x14ac:dyDescent="0.25">
      <c r="A66" s="90"/>
      <c r="B66" s="15"/>
      <c r="C66" s="20"/>
      <c r="D66" s="20"/>
    </row>
    <row r="67" spans="1:4" ht="20.25" x14ac:dyDescent="0.25">
      <c r="A67" s="90"/>
      <c r="B67" s="15"/>
      <c r="C67" s="20"/>
      <c r="D67" s="20"/>
    </row>
    <row r="68" spans="1:4" ht="20.25" x14ac:dyDescent="0.25">
      <c r="A68" s="90"/>
      <c r="B68" s="15"/>
      <c r="C68" s="20"/>
      <c r="D68" s="20"/>
    </row>
    <row r="69" spans="1:4" ht="20.25" x14ac:dyDescent="0.25">
      <c r="A69" s="90"/>
      <c r="B69" s="15"/>
      <c r="C69" s="20"/>
      <c r="D69" s="20"/>
    </row>
    <row r="70" spans="1:4" ht="20.25" x14ac:dyDescent="0.25">
      <c r="A70" s="90"/>
      <c r="B70" s="15"/>
      <c r="C70" s="20"/>
      <c r="D70" s="20"/>
    </row>
    <row r="71" spans="1:4" ht="20.25" x14ac:dyDescent="0.25">
      <c r="A71" s="90"/>
      <c r="B71" s="15"/>
      <c r="C71" s="20"/>
      <c r="D71" s="20"/>
    </row>
    <row r="72" spans="1:4" ht="20.25" x14ac:dyDescent="0.25">
      <c r="A72" s="90"/>
      <c r="B72" s="15"/>
      <c r="C72" s="20"/>
      <c r="D72" s="20"/>
    </row>
    <row r="73" spans="1:4" ht="20.25" x14ac:dyDescent="0.25">
      <c r="A73" s="90"/>
      <c r="B73" s="15"/>
      <c r="C73" s="20"/>
      <c r="D73" s="20"/>
    </row>
    <row r="74" spans="1:4" ht="20.25" x14ac:dyDescent="0.25">
      <c r="A74" s="90"/>
      <c r="B74" s="15"/>
      <c r="C74" s="20"/>
      <c r="D74" s="20"/>
    </row>
    <row r="75" spans="1:4" ht="20.25" x14ac:dyDescent="0.25">
      <c r="A75" s="90"/>
      <c r="B75" s="15"/>
      <c r="C75" s="20"/>
      <c r="D75" s="20"/>
    </row>
    <row r="76" spans="1:4" ht="20.25" x14ac:dyDescent="0.25">
      <c r="A76" s="90"/>
      <c r="B76" s="15"/>
      <c r="C76" s="20"/>
      <c r="D76" s="20"/>
    </row>
    <row r="77" spans="1:4" ht="20.25" x14ac:dyDescent="0.25">
      <c r="A77" s="90"/>
      <c r="B77" s="15"/>
      <c r="C77" s="20"/>
      <c r="D77" s="20"/>
    </row>
    <row r="78" spans="1:4" ht="20.25" x14ac:dyDescent="0.25">
      <c r="A78" s="90"/>
      <c r="B78" s="15"/>
      <c r="C78" s="20"/>
      <c r="D78" s="20"/>
    </row>
    <row r="79" spans="1:4" ht="20.25" x14ac:dyDescent="0.25">
      <c r="A79" s="90"/>
      <c r="B79" s="15"/>
      <c r="C79" s="20"/>
      <c r="D79" s="20"/>
    </row>
    <row r="80" spans="1:4" ht="20.25" x14ac:dyDescent="0.25">
      <c r="A80" s="90"/>
      <c r="B80" s="15"/>
      <c r="C80" s="20"/>
      <c r="D80" s="20"/>
    </row>
    <row r="81" spans="1:4" ht="20.25" x14ac:dyDescent="0.25">
      <c r="A81" s="90"/>
      <c r="B81" s="15"/>
      <c r="C81" s="20"/>
      <c r="D81" s="20"/>
    </row>
    <row r="82" spans="1:4" ht="20.25" x14ac:dyDescent="0.25">
      <c r="A82" s="90"/>
      <c r="B82" s="15"/>
      <c r="C82" s="20"/>
      <c r="D82" s="20"/>
    </row>
    <row r="83" spans="1:4" ht="20.25" x14ac:dyDescent="0.25">
      <c r="A83" s="90"/>
      <c r="B83" s="15"/>
      <c r="C83" s="20"/>
      <c r="D83" s="20"/>
    </row>
    <row r="84" spans="1:4" ht="20.25" x14ac:dyDescent="0.25">
      <c r="A84" s="90"/>
      <c r="B84" s="15"/>
      <c r="C84" s="20"/>
      <c r="D84" s="20"/>
    </row>
    <row r="85" spans="1:4" ht="20.25" x14ac:dyDescent="0.25">
      <c r="A85" s="90"/>
      <c r="B85" s="15"/>
      <c r="C85" s="20"/>
      <c r="D85" s="20"/>
    </row>
    <row r="86" spans="1:4" ht="20.25" x14ac:dyDescent="0.25">
      <c r="A86" s="90"/>
      <c r="B86" s="15"/>
      <c r="C86" s="20"/>
      <c r="D86" s="20"/>
    </row>
    <row r="87" spans="1:4" ht="20.25" x14ac:dyDescent="0.25">
      <c r="A87" s="90"/>
      <c r="B87" s="15"/>
      <c r="C87" s="20"/>
      <c r="D87" s="20"/>
    </row>
    <row r="88" spans="1:4" ht="20.25" x14ac:dyDescent="0.25">
      <c r="A88" s="90"/>
      <c r="B88" s="15"/>
      <c r="C88" s="20"/>
      <c r="D88" s="20"/>
    </row>
    <row r="89" spans="1:4" ht="20.25" x14ac:dyDescent="0.25">
      <c r="A89" s="90"/>
      <c r="B89" s="15"/>
      <c r="C89" s="20"/>
      <c r="D89" s="20"/>
    </row>
    <row r="90" spans="1:4" ht="20.25" x14ac:dyDescent="0.25">
      <c r="A90" s="90"/>
      <c r="B90" s="15"/>
      <c r="C90" s="20"/>
      <c r="D90" s="20"/>
    </row>
    <row r="91" spans="1:4" ht="20.25" x14ac:dyDescent="0.25">
      <c r="A91" s="90"/>
      <c r="B91" s="15"/>
      <c r="C91" s="20"/>
      <c r="D91" s="20"/>
    </row>
    <row r="92" spans="1:4" ht="20.25" x14ac:dyDescent="0.25">
      <c r="A92" s="90"/>
      <c r="B92" s="15"/>
      <c r="C92" s="20"/>
      <c r="D92" s="20"/>
    </row>
    <row r="93" spans="1:4" ht="20.25" x14ac:dyDescent="0.25">
      <c r="A93" s="90"/>
      <c r="B93" s="15"/>
      <c r="C93" s="20"/>
      <c r="D93" s="20"/>
    </row>
    <row r="94" spans="1:4" ht="20.25" x14ac:dyDescent="0.25">
      <c r="A94" s="90"/>
      <c r="B94" s="15"/>
      <c r="C94" s="20"/>
      <c r="D94" s="20"/>
    </row>
    <row r="95" spans="1:4" ht="20.25" x14ac:dyDescent="0.25">
      <c r="A95" s="90"/>
      <c r="B95" s="15"/>
      <c r="C95" s="20"/>
      <c r="D95" s="20"/>
    </row>
    <row r="96" spans="1:4" ht="20.25" x14ac:dyDescent="0.25">
      <c r="A96" s="90"/>
      <c r="B96" s="15"/>
      <c r="C96" s="20"/>
      <c r="D96" s="20"/>
    </row>
    <row r="97" spans="1:4" ht="20.25" x14ac:dyDescent="0.25">
      <c r="A97" s="90"/>
      <c r="B97" s="15"/>
      <c r="C97" s="20"/>
      <c r="D97" s="20"/>
    </row>
    <row r="98" spans="1:4" ht="20.25" x14ac:dyDescent="0.25">
      <c r="A98" s="90"/>
      <c r="B98" s="15"/>
      <c r="C98" s="20"/>
      <c r="D98" s="20"/>
    </row>
    <row r="99" spans="1:4" ht="20.25" x14ac:dyDescent="0.25">
      <c r="A99" s="90"/>
      <c r="B99" s="15"/>
      <c r="C99" s="20"/>
      <c r="D99" s="20"/>
    </row>
    <row r="100" spans="1:4" ht="20.25" x14ac:dyDescent="0.25">
      <c r="A100" s="90"/>
      <c r="B100" s="15"/>
      <c r="C100" s="20"/>
      <c r="D100" s="20"/>
    </row>
    <row r="101" spans="1:4" ht="20.25" x14ac:dyDescent="0.25">
      <c r="A101" s="90"/>
      <c r="B101" s="15"/>
      <c r="C101" s="20"/>
      <c r="D101" s="20"/>
    </row>
    <row r="102" spans="1:4" ht="20.25" x14ac:dyDescent="0.25">
      <c r="A102" s="90"/>
      <c r="B102" s="15"/>
      <c r="C102" s="20"/>
      <c r="D102" s="20"/>
    </row>
    <row r="103" spans="1:4" ht="20.25" x14ac:dyDescent="0.25">
      <c r="A103" s="90"/>
      <c r="B103" s="15"/>
      <c r="C103" s="20"/>
      <c r="D103" s="20"/>
    </row>
    <row r="104" spans="1:4" ht="20.25" x14ac:dyDescent="0.25">
      <c r="A104" s="90"/>
      <c r="B104" s="15"/>
      <c r="C104" s="20"/>
      <c r="D104" s="20"/>
    </row>
    <row r="105" spans="1:4" ht="20.25" x14ac:dyDescent="0.25">
      <c r="A105" s="90"/>
      <c r="B105" s="15"/>
      <c r="C105" s="20"/>
      <c r="D105" s="20"/>
    </row>
    <row r="106" spans="1:4" ht="20.25" x14ac:dyDescent="0.25">
      <c r="A106" s="90"/>
      <c r="B106" s="15"/>
      <c r="C106" s="20"/>
      <c r="D106" s="20"/>
    </row>
    <row r="107" spans="1:4" ht="20.25" x14ac:dyDescent="0.25">
      <c r="A107" s="90"/>
      <c r="B107" s="15"/>
      <c r="C107" s="20"/>
      <c r="D107" s="20"/>
    </row>
    <row r="108" spans="1:4" ht="20.25" x14ac:dyDescent="0.25">
      <c r="A108" s="90"/>
      <c r="B108" s="15"/>
      <c r="C108" s="20"/>
      <c r="D108" s="20"/>
    </row>
    <row r="109" spans="1:4" ht="20.25" x14ac:dyDescent="0.25">
      <c r="A109" s="90"/>
      <c r="B109" s="15"/>
      <c r="C109" s="20"/>
      <c r="D109" s="20"/>
    </row>
    <row r="110" spans="1:4" ht="20.25" x14ac:dyDescent="0.25">
      <c r="A110" s="90"/>
      <c r="B110" s="15"/>
      <c r="C110" s="20"/>
      <c r="D110" s="20"/>
    </row>
    <row r="111" spans="1:4" ht="20.25" x14ac:dyDescent="0.25">
      <c r="A111" s="90"/>
      <c r="B111" s="15"/>
      <c r="C111" s="20"/>
      <c r="D111" s="20"/>
    </row>
    <row r="112" spans="1:4" ht="20.25" x14ac:dyDescent="0.25">
      <c r="A112" s="90"/>
      <c r="B112" s="15"/>
      <c r="C112" s="20"/>
      <c r="D112" s="20"/>
    </row>
    <row r="113" spans="1:4" ht="20.25" x14ac:dyDescent="0.25">
      <c r="A113" s="90"/>
      <c r="B113" s="15"/>
      <c r="C113" s="20"/>
      <c r="D113" s="20"/>
    </row>
    <row r="114" spans="1:4" ht="20.25" x14ac:dyDescent="0.25">
      <c r="A114" s="90"/>
      <c r="B114" s="15"/>
      <c r="C114" s="20"/>
      <c r="D114" s="20"/>
    </row>
    <row r="115" spans="1:4" ht="20.25" x14ac:dyDescent="0.25">
      <c r="A115" s="90"/>
      <c r="B115" s="15"/>
      <c r="C115" s="20"/>
      <c r="D115" s="20"/>
    </row>
    <row r="116" spans="1:4" ht="20.25" x14ac:dyDescent="0.25">
      <c r="A116" s="90"/>
      <c r="B116" s="15"/>
      <c r="C116" s="20"/>
      <c r="D116" s="20"/>
    </row>
    <row r="117" spans="1:4" ht="20.25" x14ac:dyDescent="0.25">
      <c r="A117" s="90"/>
      <c r="B117" s="15"/>
      <c r="C117" s="20"/>
      <c r="D117" s="20"/>
    </row>
    <row r="118" spans="1:4" ht="20.25" x14ac:dyDescent="0.25">
      <c r="A118" s="90"/>
      <c r="B118" s="15"/>
      <c r="C118" s="20"/>
      <c r="D118" s="20"/>
    </row>
    <row r="119" spans="1:4" ht="20.25" x14ac:dyDescent="0.25">
      <c r="A119" s="90"/>
      <c r="B119" s="15"/>
      <c r="C119" s="20"/>
      <c r="D119" s="20"/>
    </row>
    <row r="120" spans="1:4" ht="20.25" x14ac:dyDescent="0.25">
      <c r="A120" s="90"/>
      <c r="B120" s="15"/>
      <c r="C120" s="20"/>
      <c r="D120" s="20"/>
    </row>
    <row r="121" spans="1:4" ht="20.25" x14ac:dyDescent="0.25">
      <c r="A121" s="90"/>
      <c r="B121" s="15"/>
      <c r="C121" s="20"/>
      <c r="D121" s="20"/>
    </row>
    <row r="122" spans="1:4" ht="20.25" x14ac:dyDescent="0.25">
      <c r="A122" s="90"/>
      <c r="B122" s="15"/>
      <c r="C122" s="20"/>
      <c r="D122" s="20"/>
    </row>
    <row r="123" spans="1:4" ht="20.25" x14ac:dyDescent="0.25">
      <c r="A123" s="90"/>
      <c r="B123" s="15"/>
      <c r="C123" s="20"/>
      <c r="D123" s="20"/>
    </row>
    <row r="124" spans="1:4" ht="20.25" x14ac:dyDescent="0.25">
      <c r="A124" s="90"/>
      <c r="B124" s="15"/>
      <c r="C124" s="20"/>
      <c r="D124" s="20"/>
    </row>
    <row r="125" spans="1:4" ht="20.25" x14ac:dyDescent="0.25">
      <c r="A125" s="90"/>
      <c r="B125" s="15"/>
      <c r="C125" s="20"/>
      <c r="D125" s="20"/>
    </row>
    <row r="126" spans="1:4" ht="20.25" x14ac:dyDescent="0.25">
      <c r="A126" s="90"/>
      <c r="B126" s="15"/>
      <c r="C126" s="20"/>
      <c r="D126" s="20"/>
    </row>
    <row r="127" spans="1:4" ht="20.25" x14ac:dyDescent="0.25">
      <c r="A127" s="90"/>
      <c r="B127" s="15"/>
      <c r="C127" s="20"/>
      <c r="D127" s="20"/>
    </row>
    <row r="128" spans="1:4" ht="20.25" x14ac:dyDescent="0.25">
      <c r="A128" s="90"/>
      <c r="B128" s="15"/>
      <c r="C128" s="20"/>
      <c r="D128" s="20"/>
    </row>
    <row r="129" spans="1:4" ht="20.25" x14ac:dyDescent="0.25">
      <c r="A129" s="90"/>
      <c r="B129" s="15"/>
      <c r="C129" s="20"/>
      <c r="D129" s="20"/>
    </row>
    <row r="130" spans="1:4" ht="20.25" x14ac:dyDescent="0.25">
      <c r="A130" s="90"/>
      <c r="B130" s="15"/>
      <c r="C130" s="20"/>
      <c r="D130" s="20"/>
    </row>
    <row r="131" spans="1:4" ht="20.25" x14ac:dyDescent="0.25">
      <c r="A131" s="90"/>
      <c r="B131" s="15"/>
      <c r="C131" s="20"/>
      <c r="D131" s="20"/>
    </row>
    <row r="132" spans="1:4" ht="20.25" x14ac:dyDescent="0.25">
      <c r="A132" s="90"/>
      <c r="B132" s="15"/>
      <c r="C132" s="20"/>
      <c r="D132" s="20"/>
    </row>
    <row r="133" spans="1:4" ht="20.25" x14ac:dyDescent="0.25">
      <c r="A133" s="90"/>
      <c r="B133" s="15"/>
      <c r="C133" s="20"/>
      <c r="D133" s="20"/>
    </row>
    <row r="134" spans="1:4" ht="20.25" x14ac:dyDescent="0.25">
      <c r="A134" s="90"/>
      <c r="B134" s="15"/>
      <c r="C134" s="20"/>
      <c r="D134" s="20"/>
    </row>
    <row r="135" spans="1:4" ht="20.25" x14ac:dyDescent="0.25">
      <c r="A135" s="90"/>
      <c r="B135" s="15"/>
      <c r="C135" s="20"/>
      <c r="D135" s="20"/>
    </row>
    <row r="136" spans="1:4" ht="20.25" x14ac:dyDescent="0.25">
      <c r="A136" s="90"/>
      <c r="B136" s="15"/>
      <c r="C136" s="20"/>
      <c r="D136" s="20"/>
    </row>
    <row r="137" spans="1:4" ht="20.25" x14ac:dyDescent="0.25">
      <c r="A137" s="90"/>
      <c r="B137" s="15"/>
      <c r="C137" s="20"/>
      <c r="D137" s="20"/>
    </row>
    <row r="138" spans="1:4" ht="20.25" x14ac:dyDescent="0.25">
      <c r="A138" s="90"/>
      <c r="B138" s="15"/>
      <c r="C138" s="20"/>
      <c r="D138" s="20"/>
    </row>
    <row r="139" spans="1:4" ht="20.25" x14ac:dyDescent="0.25">
      <c r="A139" s="90"/>
      <c r="B139" s="15"/>
      <c r="C139" s="20"/>
      <c r="D139" s="20"/>
    </row>
    <row r="140" spans="1:4" ht="20.25" x14ac:dyDescent="0.25">
      <c r="A140" s="90"/>
      <c r="B140" s="15"/>
      <c r="C140" s="20"/>
      <c r="D140" s="20"/>
    </row>
    <row r="141" spans="1:4" ht="20.25" x14ac:dyDescent="0.25">
      <c r="A141" s="90"/>
      <c r="B141" s="15"/>
      <c r="C141" s="20"/>
      <c r="D141" s="20"/>
    </row>
    <row r="142" spans="1:4" ht="20.25" x14ac:dyDescent="0.25">
      <c r="A142" s="90"/>
      <c r="B142" s="15"/>
      <c r="C142" s="20"/>
      <c r="D142" s="20"/>
    </row>
    <row r="143" spans="1:4" ht="20.25" x14ac:dyDescent="0.25">
      <c r="A143" s="90"/>
      <c r="B143" s="15"/>
      <c r="C143" s="20"/>
      <c r="D143" s="20"/>
    </row>
    <row r="144" spans="1:4" ht="20.25" x14ac:dyDescent="0.25">
      <c r="A144" s="90"/>
      <c r="B144" s="15"/>
      <c r="C144" s="20"/>
      <c r="D144" s="20"/>
    </row>
    <row r="145" spans="1:4" ht="20.25" x14ac:dyDescent="0.25">
      <c r="A145" s="90"/>
      <c r="B145" s="15"/>
      <c r="C145" s="20"/>
      <c r="D145" s="20"/>
    </row>
    <row r="146" spans="1:4" ht="20.25" x14ac:dyDescent="0.25">
      <c r="A146" s="90"/>
      <c r="B146" s="15"/>
      <c r="C146" s="20"/>
      <c r="D146" s="20"/>
    </row>
    <row r="147" spans="1:4" ht="20.25" x14ac:dyDescent="0.25">
      <c r="A147" s="90"/>
      <c r="B147" s="15"/>
      <c r="C147" s="20"/>
      <c r="D147" s="20"/>
    </row>
    <row r="148" spans="1:4" ht="20.25" x14ac:dyDescent="0.25">
      <c r="A148" s="90"/>
      <c r="B148" s="15"/>
      <c r="C148" s="20"/>
      <c r="D148" s="20"/>
    </row>
    <row r="149" spans="1:4" ht="20.25" x14ac:dyDescent="0.25">
      <c r="A149" s="90"/>
      <c r="B149" s="15"/>
      <c r="C149" s="20"/>
      <c r="D149" s="20"/>
    </row>
    <row r="150" spans="1:4" ht="20.25" x14ac:dyDescent="0.25">
      <c r="A150" s="90"/>
      <c r="B150" s="15"/>
      <c r="C150" s="20"/>
      <c r="D150" s="20"/>
    </row>
    <row r="151" spans="1:4" ht="20.25" x14ac:dyDescent="0.25">
      <c r="A151" s="90"/>
      <c r="B151" s="15"/>
      <c r="C151" s="20"/>
      <c r="D151" s="20"/>
    </row>
    <row r="152" spans="1:4" ht="20.25" x14ac:dyDescent="0.25">
      <c r="A152" s="90"/>
      <c r="B152" s="15"/>
      <c r="C152" s="20"/>
      <c r="D152" s="20"/>
    </row>
    <row r="153" spans="1:4" ht="20.25" x14ac:dyDescent="0.25">
      <c r="A153" s="90"/>
      <c r="B153" s="15"/>
      <c r="C153" s="20"/>
      <c r="D153" s="20"/>
    </row>
    <row r="154" spans="1:4" ht="20.25" x14ac:dyDescent="0.25">
      <c r="A154" s="90"/>
      <c r="B154" s="15"/>
      <c r="C154" s="20"/>
      <c r="D154" s="20"/>
    </row>
    <row r="155" spans="1:4" ht="20.25" x14ac:dyDescent="0.25">
      <c r="A155" s="90"/>
      <c r="B155" s="15"/>
      <c r="C155" s="20"/>
      <c r="D155" s="20"/>
    </row>
    <row r="156" spans="1:4" ht="20.25" x14ac:dyDescent="0.25">
      <c r="A156" s="90"/>
      <c r="B156" s="15"/>
      <c r="C156" s="20"/>
      <c r="D156" s="20"/>
    </row>
    <row r="157" spans="1:4" ht="20.25" x14ac:dyDescent="0.25">
      <c r="A157" s="90"/>
      <c r="B157" s="15"/>
      <c r="C157" s="20"/>
      <c r="D157" s="20"/>
    </row>
    <row r="158" spans="1:4" ht="20.25" x14ac:dyDescent="0.25">
      <c r="A158" s="90"/>
      <c r="B158" s="15"/>
      <c r="C158" s="20"/>
      <c r="D158" s="20"/>
    </row>
    <row r="159" spans="1:4" ht="20.25" x14ac:dyDescent="0.25">
      <c r="A159" s="90"/>
      <c r="B159" s="15"/>
      <c r="C159" s="20"/>
      <c r="D159" s="20"/>
    </row>
    <row r="160" spans="1:4" ht="20.25" x14ac:dyDescent="0.25">
      <c r="A160" s="90"/>
      <c r="B160" s="15"/>
      <c r="C160" s="20"/>
      <c r="D160" s="20"/>
    </row>
    <row r="161" spans="1:4" ht="20.25" x14ac:dyDescent="0.25">
      <c r="A161" s="90"/>
      <c r="B161" s="15"/>
      <c r="C161" s="20"/>
      <c r="D161" s="20"/>
    </row>
    <row r="162" spans="1:4" ht="20.25" x14ac:dyDescent="0.25">
      <c r="A162" s="90"/>
      <c r="B162" s="15"/>
      <c r="C162" s="20"/>
      <c r="D162" s="20"/>
    </row>
    <row r="163" spans="1:4" ht="20.25" x14ac:dyDescent="0.25">
      <c r="A163" s="90"/>
      <c r="B163" s="15"/>
      <c r="C163" s="20"/>
      <c r="D163" s="20"/>
    </row>
    <row r="164" spans="1:4" ht="20.25" x14ac:dyDescent="0.25">
      <c r="A164" s="90"/>
      <c r="B164" s="15"/>
      <c r="C164" s="20"/>
      <c r="D164" s="20"/>
    </row>
    <row r="165" spans="1:4" ht="20.25" x14ac:dyDescent="0.25">
      <c r="A165" s="90"/>
      <c r="B165" s="15"/>
      <c r="C165" s="20"/>
      <c r="D165" s="20"/>
    </row>
    <row r="166" spans="1:4" ht="20.25" x14ac:dyDescent="0.25">
      <c r="A166" s="90"/>
      <c r="B166" s="15"/>
      <c r="C166" s="20"/>
      <c r="D166" s="20"/>
    </row>
    <row r="167" spans="1:4" ht="20.25" x14ac:dyDescent="0.25">
      <c r="A167" s="90"/>
      <c r="B167" s="15"/>
      <c r="C167" s="20"/>
      <c r="D167" s="20"/>
    </row>
    <row r="168" spans="1:4" ht="20.25" x14ac:dyDescent="0.25">
      <c r="A168" s="90"/>
      <c r="B168" s="15"/>
      <c r="C168" s="20"/>
      <c r="D168" s="20"/>
    </row>
    <row r="169" spans="1:4" ht="20.25" x14ac:dyDescent="0.25">
      <c r="A169" s="90"/>
      <c r="B169" s="15"/>
      <c r="C169" s="20"/>
      <c r="D169" s="20"/>
    </row>
    <row r="170" spans="1:4" ht="20.25" x14ac:dyDescent="0.25">
      <c r="A170" s="90"/>
      <c r="B170" s="15"/>
      <c r="C170" s="20"/>
      <c r="D170" s="20"/>
    </row>
    <row r="171" spans="1:4" ht="20.25" x14ac:dyDescent="0.25">
      <c r="A171" s="90"/>
      <c r="B171" s="15"/>
      <c r="C171" s="20"/>
      <c r="D171" s="20"/>
    </row>
    <row r="172" spans="1:4" ht="20.25" x14ac:dyDescent="0.25">
      <c r="A172" s="90"/>
      <c r="B172" s="15"/>
      <c r="C172" s="20"/>
      <c r="D172" s="20"/>
    </row>
    <row r="173" spans="1:4" ht="20.25" x14ac:dyDescent="0.25">
      <c r="A173" s="90"/>
      <c r="B173" s="15"/>
      <c r="C173" s="20"/>
      <c r="D173" s="20"/>
    </row>
    <row r="174" spans="1:4" ht="20.25" x14ac:dyDescent="0.25">
      <c r="A174" s="90"/>
      <c r="B174" s="15"/>
      <c r="C174" s="20"/>
      <c r="D174" s="20"/>
    </row>
    <row r="175" spans="1:4" ht="20.25" x14ac:dyDescent="0.25">
      <c r="A175" s="90"/>
      <c r="B175" s="15"/>
      <c r="C175" s="20"/>
      <c r="D175" s="20"/>
    </row>
    <row r="176" spans="1:4" ht="20.25" x14ac:dyDescent="0.25">
      <c r="A176" s="90"/>
      <c r="B176" s="15"/>
      <c r="C176" s="20"/>
      <c r="D176" s="20"/>
    </row>
    <row r="177" spans="1:4" ht="20.25" x14ac:dyDescent="0.25">
      <c r="A177" s="90"/>
      <c r="B177" s="15"/>
      <c r="C177" s="20"/>
      <c r="D177" s="20"/>
    </row>
    <row r="178" spans="1:4" ht="20.25" x14ac:dyDescent="0.25">
      <c r="A178" s="90"/>
      <c r="B178" s="15"/>
      <c r="C178" s="20"/>
      <c r="D178" s="20"/>
    </row>
    <row r="179" spans="1:4" ht="20.25" x14ac:dyDescent="0.25">
      <c r="A179" s="90"/>
      <c r="B179" s="15"/>
      <c r="C179" s="20"/>
      <c r="D179" s="20"/>
    </row>
    <row r="180" spans="1:4" ht="20.25" x14ac:dyDescent="0.25">
      <c r="A180" s="90"/>
      <c r="B180" s="15"/>
      <c r="C180" s="20"/>
      <c r="D180" s="20"/>
    </row>
    <row r="181" spans="1:4" ht="20.25" x14ac:dyDescent="0.25">
      <c r="A181" s="90"/>
      <c r="B181" s="15"/>
      <c r="C181" s="20"/>
      <c r="D181" s="20"/>
    </row>
    <row r="182" spans="1:4" ht="20.25" x14ac:dyDescent="0.25">
      <c r="A182" s="90"/>
      <c r="B182" s="15"/>
      <c r="C182" s="20"/>
      <c r="D182" s="20"/>
    </row>
    <row r="183" spans="1:4" ht="20.25" x14ac:dyDescent="0.25">
      <c r="A183" s="90"/>
      <c r="B183" s="15"/>
      <c r="C183" s="20"/>
      <c r="D183" s="20"/>
    </row>
    <row r="184" spans="1:4" ht="20.25" x14ac:dyDescent="0.25">
      <c r="A184" s="90"/>
      <c r="B184" s="15"/>
      <c r="C184" s="20"/>
      <c r="D184" s="20"/>
    </row>
    <row r="185" spans="1:4" ht="20.25" x14ac:dyDescent="0.25">
      <c r="A185" s="90"/>
      <c r="B185" s="15"/>
      <c r="C185" s="20"/>
      <c r="D185" s="20"/>
    </row>
    <row r="186" spans="1:4" ht="20.25" x14ac:dyDescent="0.25">
      <c r="A186" s="90"/>
      <c r="B186" s="15"/>
      <c r="C186" s="20"/>
      <c r="D186" s="20"/>
    </row>
    <row r="187" spans="1:4" ht="20.25" x14ac:dyDescent="0.25">
      <c r="A187" s="90"/>
      <c r="B187" s="15"/>
      <c r="C187" s="20"/>
      <c r="D187" s="20"/>
    </row>
    <row r="188" spans="1:4" ht="20.25" x14ac:dyDescent="0.25">
      <c r="A188" s="90"/>
      <c r="B188" s="15"/>
      <c r="C188" s="20"/>
      <c r="D188" s="20"/>
    </row>
    <row r="189" spans="1:4" ht="20.25" x14ac:dyDescent="0.25">
      <c r="A189" s="90"/>
      <c r="B189" s="15"/>
      <c r="C189" s="20"/>
      <c r="D189" s="20"/>
    </row>
    <row r="190" spans="1:4" ht="20.25" x14ac:dyDescent="0.25">
      <c r="A190" s="90"/>
      <c r="B190" s="15"/>
      <c r="C190" s="20"/>
      <c r="D190" s="20"/>
    </row>
    <row r="191" spans="1:4" ht="20.25" x14ac:dyDescent="0.25">
      <c r="A191" s="90"/>
      <c r="B191" s="15"/>
      <c r="C191" s="20"/>
      <c r="D191" s="20"/>
    </row>
    <row r="192" spans="1:4" ht="20.25" x14ac:dyDescent="0.25">
      <c r="A192" s="90"/>
      <c r="B192" s="15"/>
      <c r="C192" s="20"/>
      <c r="D192" s="20"/>
    </row>
    <row r="193" spans="1:4" ht="20.25" x14ac:dyDescent="0.25">
      <c r="A193" s="90"/>
      <c r="B193" s="15"/>
      <c r="C193" s="20"/>
      <c r="D193" s="20"/>
    </row>
    <row r="194" spans="1:4" ht="20.25" x14ac:dyDescent="0.25">
      <c r="A194" s="90"/>
      <c r="B194" s="15"/>
      <c r="C194" s="20"/>
      <c r="D194" s="20"/>
    </row>
    <row r="195" spans="1:4" ht="20.25" x14ac:dyDescent="0.25">
      <c r="A195" s="90"/>
      <c r="B195" s="15"/>
      <c r="C195" s="20"/>
      <c r="D195" s="20"/>
    </row>
    <row r="196" spans="1:4" ht="20.25" x14ac:dyDescent="0.25">
      <c r="A196" s="90"/>
      <c r="B196" s="15"/>
      <c r="C196" s="20"/>
      <c r="D196" s="20"/>
    </row>
    <row r="197" spans="1:4" ht="20.25" x14ac:dyDescent="0.25">
      <c r="A197" s="90"/>
      <c r="B197" s="15"/>
      <c r="C197" s="20"/>
      <c r="D197" s="20"/>
    </row>
    <row r="198" spans="1:4" ht="20.25" x14ac:dyDescent="0.25">
      <c r="A198" s="90"/>
      <c r="B198" s="15"/>
      <c r="C198" s="20"/>
      <c r="D198" s="20"/>
    </row>
    <row r="199" spans="1:4" ht="20.25" x14ac:dyDescent="0.25">
      <c r="A199" s="90"/>
      <c r="B199" s="15"/>
      <c r="C199" s="20"/>
      <c r="D199" s="20"/>
    </row>
    <row r="200" spans="1:4" ht="20.25" x14ac:dyDescent="0.25">
      <c r="A200" s="90"/>
      <c r="B200" s="15"/>
      <c r="C200" s="20"/>
      <c r="D200" s="20"/>
    </row>
    <row r="201" spans="1:4" ht="20.25" x14ac:dyDescent="0.25">
      <c r="A201" s="90"/>
      <c r="B201" s="15"/>
      <c r="C201" s="20"/>
      <c r="D201" s="20"/>
    </row>
    <row r="202" spans="1:4" ht="20.25" x14ac:dyDescent="0.25">
      <c r="A202" s="90"/>
      <c r="B202" s="15"/>
      <c r="C202" s="20"/>
      <c r="D202" s="20"/>
    </row>
    <row r="203" spans="1:4" ht="20.25" x14ac:dyDescent="0.25">
      <c r="A203" s="90"/>
      <c r="B203" s="15"/>
      <c r="C203" s="20"/>
      <c r="D203" s="20"/>
    </row>
    <row r="204" spans="1:4" ht="20.25" x14ac:dyDescent="0.25">
      <c r="A204" s="90"/>
      <c r="B204" s="15"/>
      <c r="C204" s="20"/>
      <c r="D204" s="20"/>
    </row>
    <row r="205" spans="1:4" ht="20.25" x14ac:dyDescent="0.25">
      <c r="A205" s="90"/>
      <c r="B205" s="15"/>
      <c r="C205" s="20"/>
      <c r="D205" s="20"/>
    </row>
    <row r="206" spans="1:4" ht="20.25" x14ac:dyDescent="0.25">
      <c r="A206" s="90"/>
      <c r="B206" s="15"/>
      <c r="C206" s="20"/>
      <c r="D206" s="20"/>
    </row>
    <row r="207" spans="1:4" ht="20.25" x14ac:dyDescent="0.25">
      <c r="A207" s="90"/>
      <c r="B207" s="15"/>
      <c r="C207" s="20"/>
      <c r="D207" s="20"/>
    </row>
    <row r="208" spans="1:4" x14ac:dyDescent="0.25">
      <c r="A208" s="70"/>
      <c r="B208" s="15"/>
      <c r="C208" s="15"/>
      <c r="D208" s="15"/>
    </row>
    <row r="209" spans="1:8" ht="20.25" x14ac:dyDescent="0.25">
      <c r="A209" s="70"/>
      <c r="B209" s="16" t="s">
        <v>88</v>
      </c>
      <c r="C209" s="16" t="s">
        <v>142</v>
      </c>
      <c r="D209" s="19" t="s">
        <v>88</v>
      </c>
      <c r="E209" s="19" t="s">
        <v>142</v>
      </c>
    </row>
    <row r="210" spans="1:8" ht="21" x14ac:dyDescent="0.35">
      <c r="A210" s="70"/>
      <c r="B210" s="17" t="s">
        <v>90</v>
      </c>
      <c r="C210" s="17"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70"/>
      <c r="B211" s="17" t="s">
        <v>90</v>
      </c>
      <c r="C211" s="17" t="s">
        <v>93</v>
      </c>
      <c r="E211" t="s">
        <v>58</v>
      </c>
      <c r="F211" t="str">
        <f t="shared" ref="F211:F221" si="0">IF(NOT(ISBLANK(D211)),D211,IF(NOT(ISBLANK(E211)),"     "&amp;E211,FALSE))</f>
        <v xml:space="preserve">     Afectación menor a 10 SMLMV .</v>
      </c>
    </row>
    <row r="212" spans="1:8" ht="21" x14ac:dyDescent="0.35">
      <c r="A212" s="70"/>
      <c r="B212" s="17" t="s">
        <v>90</v>
      </c>
      <c r="C212" s="17" t="s">
        <v>94</v>
      </c>
      <c r="E212" t="s">
        <v>93</v>
      </c>
      <c r="F212" t="str">
        <f t="shared" si="0"/>
        <v xml:space="preserve">     Entre 10 y 50 SMLMV </v>
      </c>
    </row>
    <row r="213" spans="1:8" ht="21" x14ac:dyDescent="0.35">
      <c r="A213" s="70"/>
      <c r="B213" s="17" t="s">
        <v>90</v>
      </c>
      <c r="C213" s="17" t="s">
        <v>95</v>
      </c>
      <c r="E213" t="s">
        <v>94</v>
      </c>
      <c r="F213" t="str">
        <f t="shared" si="0"/>
        <v xml:space="preserve">     Entre 50 y 100 SMLMV </v>
      </c>
    </row>
    <row r="214" spans="1:8" ht="21" x14ac:dyDescent="0.35">
      <c r="A214" s="70"/>
      <c r="B214" s="17" t="s">
        <v>90</v>
      </c>
      <c r="C214" s="17" t="s">
        <v>96</v>
      </c>
      <c r="E214" t="s">
        <v>95</v>
      </c>
      <c r="F214" t="str">
        <f t="shared" si="0"/>
        <v xml:space="preserve">     Entre 100 y 500 SMLMV </v>
      </c>
    </row>
    <row r="215" spans="1:8" ht="21" x14ac:dyDescent="0.35">
      <c r="A215" s="70"/>
      <c r="B215" s="17" t="s">
        <v>57</v>
      </c>
      <c r="C215" s="17" t="s">
        <v>97</v>
      </c>
      <c r="E215" t="s">
        <v>96</v>
      </c>
      <c r="F215" t="str">
        <f t="shared" si="0"/>
        <v xml:space="preserve">     Mayor a 500 SMLMV </v>
      </c>
    </row>
    <row r="216" spans="1:8" ht="21" x14ac:dyDescent="0.35">
      <c r="A216" s="70"/>
      <c r="B216" s="17" t="s">
        <v>57</v>
      </c>
      <c r="C216" s="17" t="s">
        <v>98</v>
      </c>
      <c r="D216" t="s">
        <v>57</v>
      </c>
      <c r="F216" t="str">
        <f t="shared" si="0"/>
        <v>Pérdida Reputacional</v>
      </c>
    </row>
    <row r="217" spans="1:8" ht="21" x14ac:dyDescent="0.35">
      <c r="A217" s="70"/>
      <c r="B217" s="17" t="s">
        <v>57</v>
      </c>
      <c r="C217" s="17" t="s">
        <v>100</v>
      </c>
      <c r="E217" t="s">
        <v>97</v>
      </c>
      <c r="F217" t="str">
        <f t="shared" si="0"/>
        <v xml:space="preserve">     El riesgo afecta la imagen de alguna área de la organización</v>
      </c>
    </row>
    <row r="218" spans="1:8" ht="21" x14ac:dyDescent="0.35">
      <c r="A218" s="70"/>
      <c r="B218" s="17" t="s">
        <v>57</v>
      </c>
      <c r="C218" s="17" t="s">
        <v>99</v>
      </c>
      <c r="E218" t="s">
        <v>98</v>
      </c>
      <c r="F218" t="str">
        <f t="shared" si="0"/>
        <v xml:space="preserve">     El riesgo afecta la imagen de la entidad internamente, de conocimiento general, nivel interno, de junta dircetiva y accionistas y/o de provedores</v>
      </c>
    </row>
    <row r="219" spans="1:8" ht="21" x14ac:dyDescent="0.35">
      <c r="A219" s="70"/>
      <c r="B219" s="17" t="s">
        <v>57</v>
      </c>
      <c r="C219" s="17" t="s">
        <v>118</v>
      </c>
      <c r="E219" t="s">
        <v>100</v>
      </c>
      <c r="F219" t="str">
        <f t="shared" si="0"/>
        <v xml:space="preserve">     El riesgo afecta la imagen de la entidad con algunos usuarios de relevancia frente al logro de los objetivos</v>
      </c>
    </row>
    <row r="220" spans="1:8" x14ac:dyDescent="0.25">
      <c r="A220" s="70"/>
      <c r="B220" s="18"/>
      <c r="C220" s="18"/>
      <c r="E220" t="s">
        <v>99</v>
      </c>
      <c r="F220" t="str">
        <f t="shared" si="0"/>
        <v xml:space="preserve">     El riesgo afecta la imagen de de la entidad con efecto publicitario sostenido a nivel de sector administrativo, nivel departamental o municipal</v>
      </c>
    </row>
    <row r="221" spans="1:8" x14ac:dyDescent="0.25">
      <c r="A221" s="70"/>
      <c r="B221" s="18" t="e" cm="1">
        <f t="array" aca="1" ref="B221:B223" ca="1">_xlfn.UNIQUE(Tabla1[[#All],[Criterios]])</f>
        <v>#NAME?</v>
      </c>
      <c r="C221" s="18"/>
      <c r="E221" t="s">
        <v>118</v>
      </c>
      <c r="F221" t="str">
        <f t="shared" si="0"/>
        <v xml:space="preserve">     El riesgo afecta la imagen de la entidad a nivel nacional, con efecto publicitarios sostenible a nivel país</v>
      </c>
    </row>
    <row r="222" spans="1:8" x14ac:dyDescent="0.25">
      <c r="A222" s="70"/>
      <c r="B222" s="18" t="e">
        <f ca="1"/>
        <v>#NAME?</v>
      </c>
      <c r="C222" s="18"/>
    </row>
    <row r="223" spans="1:8" x14ac:dyDescent="0.25">
      <c r="B223" s="18" t="e">
        <f ca="1"/>
        <v>#NAME?</v>
      </c>
      <c r="C223" s="18"/>
      <c r="F223" s="21" t="s">
        <v>144</v>
      </c>
    </row>
    <row r="224" spans="1:8" x14ac:dyDescent="0.25">
      <c r="B224" s="14"/>
      <c r="C224" s="14"/>
      <c r="F224" s="21" t="s">
        <v>145</v>
      </c>
    </row>
    <row r="225" spans="2:4" x14ac:dyDescent="0.25">
      <c r="B225" s="14"/>
      <c r="C225" s="14"/>
    </row>
    <row r="226" spans="2:4" x14ac:dyDescent="0.25">
      <c r="B226" s="14"/>
      <c r="C226" s="14"/>
    </row>
    <row r="227" spans="2:4" x14ac:dyDescent="0.25">
      <c r="B227" s="14"/>
      <c r="C227" s="14"/>
      <c r="D227" s="14"/>
    </row>
    <row r="228" spans="2:4" x14ac:dyDescent="0.25">
      <c r="B228" s="14"/>
      <c r="C228" s="14"/>
      <c r="D228" s="14"/>
    </row>
    <row r="229" spans="2:4" x14ac:dyDescent="0.25">
      <c r="B229" s="14"/>
      <c r="C229" s="14"/>
      <c r="D229" s="14"/>
    </row>
    <row r="230" spans="2:4" x14ac:dyDescent="0.25">
      <c r="B230" s="14"/>
      <c r="C230" s="14"/>
      <c r="D230" s="14"/>
    </row>
    <row r="231" spans="2:4" x14ac:dyDescent="0.25">
      <c r="B231" s="14"/>
      <c r="C231" s="14"/>
      <c r="D231" s="14"/>
    </row>
    <row r="232" spans="2:4" x14ac:dyDescent="0.2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8515625" defaultRowHeight="12.75" x14ac:dyDescent="0.2"/>
  <cols>
    <col min="1" max="2" width="14.28515625" style="75"/>
    <col min="3" max="3" width="17" style="75" customWidth="1"/>
    <col min="4" max="4" width="14.28515625" style="75"/>
    <col min="5" max="5" width="46" style="75" customWidth="1"/>
    <col min="6" max="16384" width="14.28515625" style="75"/>
  </cols>
  <sheetData>
    <row r="1" spans="2:6" ht="24" customHeight="1" thickBot="1" x14ac:dyDescent="0.25">
      <c r="B1" s="318" t="s">
        <v>78</v>
      </c>
      <c r="C1" s="319"/>
      <c r="D1" s="319"/>
      <c r="E1" s="319"/>
      <c r="F1" s="320"/>
    </row>
    <row r="2" spans="2:6" ht="16.5" thickBot="1" x14ac:dyDescent="0.3">
      <c r="B2" s="76"/>
      <c r="C2" s="76"/>
      <c r="D2" s="76"/>
      <c r="E2" s="76"/>
      <c r="F2" s="76"/>
    </row>
    <row r="3" spans="2:6" ht="16.5" thickBot="1" x14ac:dyDescent="0.25">
      <c r="B3" s="322" t="s">
        <v>64</v>
      </c>
      <c r="C3" s="323"/>
      <c r="D3" s="323"/>
      <c r="E3" s="88" t="s">
        <v>65</v>
      </c>
      <c r="F3" s="89" t="s">
        <v>66</v>
      </c>
    </row>
    <row r="4" spans="2:6" ht="31.5" x14ac:dyDescent="0.2">
      <c r="B4" s="324" t="s">
        <v>67</v>
      </c>
      <c r="C4" s="326" t="s">
        <v>13</v>
      </c>
      <c r="D4" s="77" t="s">
        <v>14</v>
      </c>
      <c r="E4" s="78" t="s">
        <v>68</v>
      </c>
      <c r="F4" s="79">
        <v>0.25</v>
      </c>
    </row>
    <row r="5" spans="2:6" ht="47.25" x14ac:dyDescent="0.2">
      <c r="B5" s="325"/>
      <c r="C5" s="327"/>
      <c r="D5" s="80" t="s">
        <v>15</v>
      </c>
      <c r="E5" s="81" t="s">
        <v>69</v>
      </c>
      <c r="F5" s="82">
        <v>0.15</v>
      </c>
    </row>
    <row r="6" spans="2:6" ht="47.25" x14ac:dyDescent="0.2">
      <c r="B6" s="325"/>
      <c r="C6" s="327"/>
      <c r="D6" s="80" t="s">
        <v>16</v>
      </c>
      <c r="E6" s="81" t="s">
        <v>70</v>
      </c>
      <c r="F6" s="82">
        <v>0.1</v>
      </c>
    </row>
    <row r="7" spans="2:6" ht="63" x14ac:dyDescent="0.2">
      <c r="B7" s="325"/>
      <c r="C7" s="327" t="s">
        <v>17</v>
      </c>
      <c r="D7" s="80" t="s">
        <v>10</v>
      </c>
      <c r="E7" s="81" t="s">
        <v>71</v>
      </c>
      <c r="F7" s="82">
        <v>0.25</v>
      </c>
    </row>
    <row r="8" spans="2:6" ht="31.5" x14ac:dyDescent="0.2">
      <c r="B8" s="325"/>
      <c r="C8" s="327"/>
      <c r="D8" s="80" t="s">
        <v>9</v>
      </c>
      <c r="E8" s="81" t="s">
        <v>72</v>
      </c>
      <c r="F8" s="82">
        <v>0.15</v>
      </c>
    </row>
    <row r="9" spans="2:6" ht="47.25" x14ac:dyDescent="0.2">
      <c r="B9" s="325" t="s">
        <v>159</v>
      </c>
      <c r="C9" s="327" t="s">
        <v>18</v>
      </c>
      <c r="D9" s="80" t="s">
        <v>19</v>
      </c>
      <c r="E9" s="81" t="s">
        <v>73</v>
      </c>
      <c r="F9" s="83" t="s">
        <v>74</v>
      </c>
    </row>
    <row r="10" spans="2:6" ht="63" x14ac:dyDescent="0.2">
      <c r="B10" s="325"/>
      <c r="C10" s="327"/>
      <c r="D10" s="80" t="s">
        <v>20</v>
      </c>
      <c r="E10" s="81" t="s">
        <v>75</v>
      </c>
      <c r="F10" s="83" t="s">
        <v>74</v>
      </c>
    </row>
    <row r="11" spans="2:6" ht="47.25" x14ac:dyDescent="0.2">
      <c r="B11" s="325"/>
      <c r="C11" s="327" t="s">
        <v>21</v>
      </c>
      <c r="D11" s="80" t="s">
        <v>22</v>
      </c>
      <c r="E11" s="81" t="s">
        <v>76</v>
      </c>
      <c r="F11" s="83" t="s">
        <v>74</v>
      </c>
    </row>
    <row r="12" spans="2:6" ht="47.25" x14ac:dyDescent="0.2">
      <c r="B12" s="325"/>
      <c r="C12" s="327"/>
      <c r="D12" s="80" t="s">
        <v>23</v>
      </c>
      <c r="E12" s="81" t="s">
        <v>77</v>
      </c>
      <c r="F12" s="83" t="s">
        <v>74</v>
      </c>
    </row>
    <row r="13" spans="2:6" ht="31.5" x14ac:dyDescent="0.2">
      <c r="B13" s="325"/>
      <c r="C13" s="327" t="s">
        <v>24</v>
      </c>
      <c r="D13" s="80" t="s">
        <v>119</v>
      </c>
      <c r="E13" s="81" t="s">
        <v>122</v>
      </c>
      <c r="F13" s="83" t="s">
        <v>74</v>
      </c>
    </row>
    <row r="14" spans="2:6" ht="32.25" thickBot="1" x14ac:dyDescent="0.25">
      <c r="B14" s="328"/>
      <c r="C14" s="329"/>
      <c r="D14" s="84" t="s">
        <v>120</v>
      </c>
      <c r="E14" s="85" t="s">
        <v>121</v>
      </c>
      <c r="F14" s="86" t="s">
        <v>74</v>
      </c>
    </row>
    <row r="15" spans="2:6" ht="49.5" customHeight="1" x14ac:dyDescent="0.2">
      <c r="B15" s="321" t="s">
        <v>156</v>
      </c>
      <c r="C15" s="321"/>
      <c r="D15" s="321"/>
      <c r="E15" s="321"/>
      <c r="F15" s="321"/>
    </row>
    <row r="16" spans="2:6" ht="27" customHeight="1" x14ac:dyDescent="0.25">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5" x14ac:dyDescent="0.25"/>
  <sheetData>
    <row r="2" spans="2:5" x14ac:dyDescent="0.25">
      <c r="B2" t="s">
        <v>31</v>
      </c>
      <c r="E2" t="s">
        <v>132</v>
      </c>
    </row>
    <row r="3" spans="2:5" x14ac:dyDescent="0.25">
      <c r="B3" t="s">
        <v>32</v>
      </c>
      <c r="E3" t="s">
        <v>131</v>
      </c>
    </row>
    <row r="4" spans="2:5" x14ac:dyDescent="0.25">
      <c r="B4" t="s">
        <v>136</v>
      </c>
      <c r="E4" t="s">
        <v>133</v>
      </c>
    </row>
    <row r="5" spans="2:5" x14ac:dyDescent="0.25">
      <c r="B5" t="s">
        <v>135</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2578125" defaultRowHeight="12.75" x14ac:dyDescent="0.2"/>
  <cols>
    <col min="1" max="1" width="32.85546875" style="1" customWidth="1"/>
    <col min="2" max="16384" width="11.42578125" style="1"/>
  </cols>
  <sheetData>
    <row r="3" spans="1:1" x14ac:dyDescent="0.2">
      <c r="A3" s="2" t="s">
        <v>14</v>
      </c>
    </row>
    <row r="4" spans="1:1" x14ac:dyDescent="0.2">
      <c r="A4" s="2" t="s">
        <v>15</v>
      </c>
    </row>
    <row r="5" spans="1:1" x14ac:dyDescent="0.2">
      <c r="A5" s="2" t="s">
        <v>16</v>
      </c>
    </row>
    <row r="6" spans="1:1" x14ac:dyDescent="0.2">
      <c r="A6" s="2" t="s">
        <v>10</v>
      </c>
    </row>
    <row r="7" spans="1:1" x14ac:dyDescent="0.2">
      <c r="A7" s="2" t="s">
        <v>9</v>
      </c>
    </row>
    <row r="8" spans="1:1" x14ac:dyDescent="0.2">
      <c r="A8" s="2" t="s">
        <v>19</v>
      </c>
    </row>
    <row r="9" spans="1:1" x14ac:dyDescent="0.2">
      <c r="A9" s="2" t="s">
        <v>20</v>
      </c>
    </row>
    <row r="10" spans="1:1" x14ac:dyDescent="0.2">
      <c r="A10" s="2" t="s">
        <v>22</v>
      </c>
    </row>
    <row r="11" spans="1:1" x14ac:dyDescent="0.2">
      <c r="A11" s="2" t="s">
        <v>23</v>
      </c>
    </row>
    <row r="12" spans="1:1" x14ac:dyDescent="0.2">
      <c r="A12" s="2" t="s">
        <v>25</v>
      </c>
    </row>
    <row r="13" spans="1:1" x14ac:dyDescent="0.2">
      <c r="A13" s="2" t="s">
        <v>26</v>
      </c>
    </row>
    <row r="14" spans="1:1" x14ac:dyDescent="0.2">
      <c r="A14" s="2" t="s">
        <v>27</v>
      </c>
    </row>
    <row r="16" spans="1:1" x14ac:dyDescent="0.2">
      <c r="A16" s="2" t="s">
        <v>30</v>
      </c>
    </row>
    <row r="17" spans="1:1" x14ac:dyDescent="0.2">
      <c r="A17" s="2" t="s">
        <v>31</v>
      </c>
    </row>
    <row r="18" spans="1:1" x14ac:dyDescent="0.2">
      <c r="A18" s="2" t="s">
        <v>32</v>
      </c>
    </row>
    <row r="20" spans="1:1" x14ac:dyDescent="0.2">
      <c r="A20" s="2" t="s">
        <v>40</v>
      </c>
    </row>
    <row r="21" spans="1:1" x14ac:dyDescent="0.2">
      <c r="A21" s="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ASUS_01</cp:lastModifiedBy>
  <cp:lastPrinted>2022-09-05T20:37:22Z</cp:lastPrinted>
  <dcterms:created xsi:type="dcterms:W3CDTF">2020-03-24T23:12:47Z</dcterms:created>
  <dcterms:modified xsi:type="dcterms:W3CDTF">2023-05-03T22:25:04Z</dcterms:modified>
</cp:coreProperties>
</file>